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015" activeTab="0"/>
  </bookViews>
  <sheets>
    <sheet name="СС в отчет владельца" sheetId="1" r:id="rId1"/>
  </sheets>
  <externalReferences>
    <externalReference r:id="rId4"/>
  </externalReferences>
  <definedNames>
    <definedName name="_xlnm.Print_Titles" localSheetId="0">'СС в отчет владельца'!$3:$5</definedName>
  </definedNames>
  <calcPr fullCalcOnLoad="1"/>
</workbook>
</file>

<file path=xl/sharedStrings.xml><?xml version="1.0" encoding="utf-8"?>
<sst xmlns="http://schemas.openxmlformats.org/spreadsheetml/2006/main" count="1345" uniqueCount="557">
  <si>
    <t>Отчет владельца специального счета для формирования фонда капитального ремонта по состоянию на 01.11.2017</t>
  </si>
  <si>
    <t>НО "Региональный фонд капитального ремонта многоквартирных домов Брянской области" (г. Брянск, ул. Трудовая д. 1, fkr32@bk.ru)</t>
  </si>
  <si>
    <t>№ пп</t>
  </si>
  <si>
    <t>Наименование муниципального района</t>
  </si>
  <si>
    <t>Наименование населенного пункта</t>
  </si>
  <si>
    <t>Наименование улицы</t>
  </si>
  <si>
    <t>Номер дома</t>
  </si>
  <si>
    <t>Количество лицевых счетов в многоквартирном доме, шт.</t>
  </si>
  <si>
    <t>Площадь, находящаяся в собственности у физ./юр. лиц или органов местного самоуправления</t>
  </si>
  <si>
    <t>Взнос на капитальный ремонт</t>
  </si>
  <si>
    <t>За отчетный период</t>
  </si>
  <si>
    <t>Разница между начисленным и фактическим поступлением</t>
  </si>
  <si>
    <t>За весь период начисления</t>
  </si>
  <si>
    <t>% оплаты</t>
  </si>
  <si>
    <t>Уполн.лицо</t>
  </si>
  <si>
    <t>Р.счет</t>
  </si>
  <si>
    <t>Объем использованных средств фонда капитального ремонта, всего (руб.)</t>
  </si>
  <si>
    <t>Объем использованных средств фонда капитального ремонта в отчетном периоде (руб.)</t>
  </si>
  <si>
    <t>Остаток средств собственников на счете</t>
  </si>
  <si>
    <t>Начисления по лицевым счетам, руб.</t>
  </si>
  <si>
    <t>Фактически поступило всего средств от собственников помещений в многоквартирном доме, руб.</t>
  </si>
  <si>
    <t>Всего плановые начисления, руб.</t>
  </si>
  <si>
    <t>Плановые начисления по минимальному взносу, руб.</t>
  </si>
  <si>
    <t>Плановые начисления по дополнительному взносу, руб.</t>
  </si>
  <si>
    <t>Плановые начисления процентов за неуплату, руб.</t>
  </si>
  <si>
    <t>Поступило всего средств, руб.</t>
  </si>
  <si>
    <t>в т.ч. по минимальному взносу, руб.</t>
  </si>
  <si>
    <t>в т.ч. по дополнительному взносу, руб.</t>
  </si>
  <si>
    <t>в т.ч. процентов за неуплату, руб.</t>
  </si>
  <si>
    <t>Брасовский</t>
  </si>
  <si>
    <t>рп. Локоть</t>
  </si>
  <si>
    <t>пр-кт. Ленина</t>
  </si>
  <si>
    <t xml:space="preserve">  6A</t>
  </si>
  <si>
    <t xml:space="preserve"> МУП "Локотское УЖКХ"</t>
  </si>
  <si>
    <t xml:space="preserve"> 40604810108000000278</t>
  </si>
  <si>
    <t>Брянский</t>
  </si>
  <si>
    <t>п. Новые Дарковичи</t>
  </si>
  <si>
    <t xml:space="preserve">. </t>
  </si>
  <si>
    <t>17/1</t>
  </si>
  <si>
    <t>Брянскградостроитель</t>
  </si>
  <si>
    <t xml:space="preserve"> 40604810508000000043</t>
  </si>
  <si>
    <t>п. Путевка</t>
  </si>
  <si>
    <t>ул. Рославльская</t>
  </si>
  <si>
    <t xml:space="preserve">  7</t>
  </si>
  <si>
    <t>Региональный Фонд</t>
  </si>
  <si>
    <t xml:space="preserve"> 40604810708000000144</t>
  </si>
  <si>
    <t xml:space="preserve">  8</t>
  </si>
  <si>
    <t xml:space="preserve"> 40604810108000000032</t>
  </si>
  <si>
    <t>Выгоничский</t>
  </si>
  <si>
    <t>п. Деснянский</t>
  </si>
  <si>
    <t>ул. Молодежная</t>
  </si>
  <si>
    <t xml:space="preserve">  1</t>
  </si>
  <si>
    <t xml:space="preserve"> 40604810408000000279</t>
  </si>
  <si>
    <t>п. Кокино</t>
  </si>
  <si>
    <t>ул. Советская</t>
  </si>
  <si>
    <t xml:space="preserve"> 40604810208000000084</t>
  </si>
  <si>
    <t xml:space="preserve">  3</t>
  </si>
  <si>
    <t xml:space="preserve"> 40604810908000000106</t>
  </si>
  <si>
    <t>ул. Цветочная</t>
  </si>
  <si>
    <t xml:space="preserve"> 23</t>
  </si>
  <si>
    <t xml:space="preserve"> 40604810808000000112</t>
  </si>
  <si>
    <t>Дятьковский</t>
  </si>
  <si>
    <t>г. Фокино</t>
  </si>
  <si>
    <t>ул. Зверева</t>
  </si>
  <si>
    <t xml:space="preserve"> 25</t>
  </si>
  <si>
    <t xml:space="preserve"> 40604810908000000054</t>
  </si>
  <si>
    <t xml:space="preserve"> 28</t>
  </si>
  <si>
    <t xml:space="preserve"> 40604810008000000035</t>
  </si>
  <si>
    <t>Жуковский</t>
  </si>
  <si>
    <t>г. Жуковка</t>
  </si>
  <si>
    <t>ул. К. Либкнехта</t>
  </si>
  <si>
    <t xml:space="preserve">  2</t>
  </si>
  <si>
    <t xml:space="preserve"> 40604810808000000031</t>
  </si>
  <si>
    <t xml:space="preserve"> 40604810908000000193</t>
  </si>
  <si>
    <t>ул. К. Маркса</t>
  </si>
  <si>
    <t xml:space="preserve"> 40604810508000000030</t>
  </si>
  <si>
    <t>Злынковский</t>
  </si>
  <si>
    <t>г. Злынка</t>
  </si>
  <si>
    <t>ул. Рубцовой</t>
  </si>
  <si>
    <t xml:space="preserve"> 40604810808000000280</t>
  </si>
  <si>
    <t>Карачевский</t>
  </si>
  <si>
    <t>г. Карачев</t>
  </si>
  <si>
    <t>ул. Тургенева</t>
  </si>
  <si>
    <t xml:space="preserve"> 34</t>
  </si>
  <si>
    <t xml:space="preserve"> 40604810008000000310</t>
  </si>
  <si>
    <t>Климовский</t>
  </si>
  <si>
    <t>пгт. Климово</t>
  </si>
  <si>
    <t>ул. Микрорайон</t>
  </si>
  <si>
    <t xml:space="preserve">  4A</t>
  </si>
  <si>
    <t xml:space="preserve"> 40604810208000000097</t>
  </si>
  <si>
    <t>Навлинский</t>
  </si>
  <si>
    <t>пгт. Навля</t>
  </si>
  <si>
    <t>ул. Г-Ла Петренко</t>
  </si>
  <si>
    <t xml:space="preserve">  4</t>
  </si>
  <si>
    <t>неопределено</t>
  </si>
  <si>
    <t xml:space="preserve"> 40604810108000000113</t>
  </si>
  <si>
    <t xml:space="preserve"> 40604810208000000039</t>
  </si>
  <si>
    <t>ул. Кр.Партизан</t>
  </si>
  <si>
    <t xml:space="preserve"> 40604810308000000104</t>
  </si>
  <si>
    <t>ул. Советской Армии</t>
  </si>
  <si>
    <t xml:space="preserve"> 40604810408000000101</t>
  </si>
  <si>
    <t>Стародубский</t>
  </si>
  <si>
    <t>г. Стародуб</t>
  </si>
  <si>
    <t>пл. Красноармейская</t>
  </si>
  <si>
    <t xml:space="preserve"> 28.</t>
  </si>
  <si>
    <t xml:space="preserve"> 40604810308000000052</t>
  </si>
  <si>
    <t>ул. Гагарина</t>
  </si>
  <si>
    <t xml:space="preserve"> 40604810769000000003</t>
  </si>
  <si>
    <t>ул. Калинина</t>
  </si>
  <si>
    <t xml:space="preserve"> 10</t>
  </si>
  <si>
    <t xml:space="preserve"> 40604810069000000020</t>
  </si>
  <si>
    <t xml:space="preserve"> 14</t>
  </si>
  <si>
    <t xml:space="preserve"> 40604810108000000294</t>
  </si>
  <si>
    <t xml:space="preserve"> 19</t>
  </si>
  <si>
    <t xml:space="preserve"> 40604810308000000201</t>
  </si>
  <si>
    <t>ул. Карла Маркса</t>
  </si>
  <si>
    <t xml:space="preserve"> 40604810469000000002</t>
  </si>
  <si>
    <t>ул. Краснооктябрьская</t>
  </si>
  <si>
    <t xml:space="preserve"> 58</t>
  </si>
  <si>
    <t xml:space="preserve"> 40604810069000000004</t>
  </si>
  <si>
    <t>ул. Московская</t>
  </si>
  <si>
    <t xml:space="preserve"> 16</t>
  </si>
  <si>
    <t xml:space="preserve"> 40604810169000000001</t>
  </si>
  <si>
    <t>ул. Урицкого</t>
  </si>
  <si>
    <t xml:space="preserve"> 11</t>
  </si>
  <si>
    <t xml:space="preserve"> 40604810808000000303</t>
  </si>
  <si>
    <t xml:space="preserve"> 40604810669000000006</t>
  </si>
  <si>
    <t>с. Меленск</t>
  </si>
  <si>
    <t>ул. Комсомольская</t>
  </si>
  <si>
    <t xml:space="preserve"> 15</t>
  </si>
  <si>
    <t xml:space="preserve"> 40604810569000000009</t>
  </si>
  <si>
    <t xml:space="preserve"> 40604810269000000008</t>
  </si>
  <si>
    <t xml:space="preserve"> 21</t>
  </si>
  <si>
    <t xml:space="preserve"> 40604810269000000011</t>
  </si>
  <si>
    <t xml:space="preserve"> 40604810969000000010</t>
  </si>
  <si>
    <t>Суражский</t>
  </si>
  <si>
    <t>г. Сураж</t>
  </si>
  <si>
    <t>ул. Садовая</t>
  </si>
  <si>
    <t xml:space="preserve"> 31</t>
  </si>
  <si>
    <t xml:space="preserve"> 40604810669000000019</t>
  </si>
  <si>
    <t>д. Красная Слобода</t>
  </si>
  <si>
    <t>ул. Ворошилова</t>
  </si>
  <si>
    <t xml:space="preserve"> 26</t>
  </si>
  <si>
    <t xml:space="preserve"> 40604810808000000293</t>
  </si>
  <si>
    <t>с. Влазовичи</t>
  </si>
  <si>
    <t>ул. Центральная</t>
  </si>
  <si>
    <t xml:space="preserve"> 18</t>
  </si>
  <si>
    <t xml:space="preserve"> 40604810708000000296</t>
  </si>
  <si>
    <t xml:space="preserve"> 40604810408000000295</t>
  </si>
  <si>
    <t>Унечский</t>
  </si>
  <si>
    <t>г. Унеча</t>
  </si>
  <si>
    <t>ул. Транспортная</t>
  </si>
  <si>
    <t xml:space="preserve"> 12</t>
  </si>
  <si>
    <t>УК ООО "Русь"(Унеча)</t>
  </si>
  <si>
    <t xml:space="preserve"> 40604810008000000051</t>
  </si>
  <si>
    <t>п. Высокое</t>
  </si>
  <si>
    <t>ул. Дружбы</t>
  </si>
  <si>
    <t xml:space="preserve"> 11.</t>
  </si>
  <si>
    <t xml:space="preserve"> 40604810008000000284</t>
  </si>
  <si>
    <t xml:space="preserve"> 40604810908000000287</t>
  </si>
  <si>
    <t>г. Брянск</t>
  </si>
  <si>
    <t>б-р. 50 Лет Октября</t>
  </si>
  <si>
    <t xml:space="preserve"> 40604810208000000233</t>
  </si>
  <si>
    <t>мкр. Автозаводец</t>
  </si>
  <si>
    <t xml:space="preserve"> 40604810708000000209</t>
  </si>
  <si>
    <t>мкр. Московский</t>
  </si>
  <si>
    <t xml:space="preserve"> 35</t>
  </si>
  <si>
    <t>ООО "Таймыр"</t>
  </si>
  <si>
    <t xml:space="preserve"> 40604810508000000140</t>
  </si>
  <si>
    <t xml:space="preserve"> 36</t>
  </si>
  <si>
    <t>ООО "УМКД "Таймыр"</t>
  </si>
  <si>
    <t xml:space="preserve"> 40604810726250000003</t>
  </si>
  <si>
    <t xml:space="preserve"> 39</t>
  </si>
  <si>
    <t>ЖК "Бежица"</t>
  </si>
  <si>
    <t xml:space="preserve"> 40604810108000000210</t>
  </si>
  <si>
    <t xml:space="preserve"> 42</t>
  </si>
  <si>
    <t xml:space="preserve"> 40604810608000000134</t>
  </si>
  <si>
    <t xml:space="preserve"> 49</t>
  </si>
  <si>
    <t>ООО "НТУ"</t>
  </si>
  <si>
    <t xml:space="preserve"> 40604810708000000270</t>
  </si>
  <si>
    <t xml:space="preserve"> 54</t>
  </si>
  <si>
    <t>ООО "УК "Московский"</t>
  </si>
  <si>
    <t xml:space="preserve"> 40604810008000000200</t>
  </si>
  <si>
    <t xml:space="preserve"> 59</t>
  </si>
  <si>
    <t xml:space="preserve"> 40604810608000000228</t>
  </si>
  <si>
    <t>пер. Гончарова</t>
  </si>
  <si>
    <t xml:space="preserve"> 70</t>
  </si>
  <si>
    <t xml:space="preserve"> 40604810308000000117</t>
  </si>
  <si>
    <t>пер. Литвинова</t>
  </si>
  <si>
    <t xml:space="preserve">  3А</t>
  </si>
  <si>
    <t xml:space="preserve"> 40604810008000000158</t>
  </si>
  <si>
    <t xml:space="preserve">  5</t>
  </si>
  <si>
    <t xml:space="preserve"> 40604810508000000247</t>
  </si>
  <si>
    <t>пр-д. Федюнинского</t>
  </si>
  <si>
    <t xml:space="preserve"> 40604810008000000239</t>
  </si>
  <si>
    <t xml:space="preserve"> 40604810908000000261</t>
  </si>
  <si>
    <t xml:space="preserve"> 40604810408000000253</t>
  </si>
  <si>
    <t xml:space="preserve"> 20</t>
  </si>
  <si>
    <t xml:space="preserve"> 40604810108000000207</t>
  </si>
  <si>
    <t xml:space="preserve">  6</t>
  </si>
  <si>
    <t xml:space="preserve"> 40604810008000000129</t>
  </si>
  <si>
    <t>пр-кт. Московский</t>
  </si>
  <si>
    <t xml:space="preserve"> 49/1</t>
  </si>
  <si>
    <t xml:space="preserve"> 40604810608000000309</t>
  </si>
  <si>
    <t>ООО "Жилсервис Фокинского р-на"</t>
  </si>
  <si>
    <t xml:space="preserve"> 40604810908000000245</t>
  </si>
  <si>
    <t>пр-кт. Ст. Димитрова</t>
  </si>
  <si>
    <t xml:space="preserve"> 13А.</t>
  </si>
  <si>
    <t xml:space="preserve"> 40604810008000000226</t>
  </si>
  <si>
    <t>ул. Абашева</t>
  </si>
  <si>
    <t>ТСЖ Володарка</t>
  </si>
  <si>
    <t xml:space="preserve"> 40604810508000000137</t>
  </si>
  <si>
    <t>ул. Авиационная</t>
  </si>
  <si>
    <t xml:space="preserve"> 40604810908000000135</t>
  </si>
  <si>
    <t xml:space="preserve"> 40604810608000000257</t>
  </si>
  <si>
    <t xml:space="preserve"> 40604810308000000023</t>
  </si>
  <si>
    <t>ул. Бежицкая</t>
  </si>
  <si>
    <t xml:space="preserve">  1/10</t>
  </si>
  <si>
    <t>ООО "УК Уютный Дом"</t>
  </si>
  <si>
    <t xml:space="preserve"> 40604810808000000125</t>
  </si>
  <si>
    <t xml:space="preserve">  8/1</t>
  </si>
  <si>
    <t xml:space="preserve"> 40604810108000000236</t>
  </si>
  <si>
    <t xml:space="preserve">  8/2</t>
  </si>
  <si>
    <t xml:space="preserve"> 40604810208000000262</t>
  </si>
  <si>
    <t xml:space="preserve"> 40604810508000000302</t>
  </si>
  <si>
    <t xml:space="preserve"> 40604810208000000246</t>
  </si>
  <si>
    <t xml:space="preserve"> 40604810508000000001</t>
  </si>
  <si>
    <t>ул. Брянского Фронта</t>
  </si>
  <si>
    <t>ООО "УК "Эталон-Сервис"</t>
  </si>
  <si>
    <t xml:space="preserve"> 40604810408000000091</t>
  </si>
  <si>
    <t xml:space="preserve"> 20/1</t>
  </si>
  <si>
    <t xml:space="preserve"> 40604810108000000003</t>
  </si>
  <si>
    <t>ООО "УК жилым и нежилым фондом"</t>
  </si>
  <si>
    <t xml:space="preserve"> 40604810508000000218</t>
  </si>
  <si>
    <t>ул. Вокзальная</t>
  </si>
  <si>
    <t>158 "А"</t>
  </si>
  <si>
    <t xml:space="preserve"> 40604810208000000259</t>
  </si>
  <si>
    <t xml:space="preserve"> 40604810308000000256</t>
  </si>
  <si>
    <t>ул. Горбатова</t>
  </si>
  <si>
    <t xml:space="preserve"> 40604810408000000208</t>
  </si>
  <si>
    <t>ул. Гражданская</t>
  </si>
  <si>
    <t xml:space="preserve"> 12.</t>
  </si>
  <si>
    <t xml:space="preserve"> 40604810908000000067</t>
  </si>
  <si>
    <t>ул. Докучаева</t>
  </si>
  <si>
    <t xml:space="preserve">  9</t>
  </si>
  <si>
    <t xml:space="preserve"> 40604810508000000205</t>
  </si>
  <si>
    <t xml:space="preserve"> 40604810708000000199</t>
  </si>
  <si>
    <t xml:space="preserve"> 40604810308000000010</t>
  </si>
  <si>
    <t xml:space="preserve"> 40604810408000000240</t>
  </si>
  <si>
    <t>ул. Дуки</t>
  </si>
  <si>
    <t xml:space="preserve"> 58A</t>
  </si>
  <si>
    <t xml:space="preserve"> 40604810508000000292</t>
  </si>
  <si>
    <t xml:space="preserve"> 60</t>
  </si>
  <si>
    <t xml:space="preserve"> 40604810708000000128</t>
  </si>
  <si>
    <t xml:space="preserve"> 62</t>
  </si>
  <si>
    <t xml:space="preserve"> 40604810700500000001</t>
  </si>
  <si>
    <t>ул. Ермакова</t>
  </si>
  <si>
    <t xml:space="preserve"> 40604810308000000285</t>
  </si>
  <si>
    <t>ул. Есенина</t>
  </si>
  <si>
    <t>МУП "Жилкомсервис" Володарского района г. Брянска</t>
  </si>
  <si>
    <t xml:space="preserve"> 40604810008000000213</t>
  </si>
  <si>
    <t xml:space="preserve"> 40604810008000000077</t>
  </si>
  <si>
    <t>ул. Камозина</t>
  </si>
  <si>
    <t xml:space="preserve">  4А</t>
  </si>
  <si>
    <t>ООО "БЖК"</t>
  </si>
  <si>
    <t xml:space="preserve"> 40604810908000000258</t>
  </si>
  <si>
    <t xml:space="preserve"> 27</t>
  </si>
  <si>
    <t xml:space="preserve"> 40604810108000000265</t>
  </si>
  <si>
    <t xml:space="preserve"> 40604810908000000313</t>
  </si>
  <si>
    <t xml:space="preserve"> 41</t>
  </si>
  <si>
    <t xml:space="preserve"> 40604810808000000264</t>
  </si>
  <si>
    <t xml:space="preserve"> 43</t>
  </si>
  <si>
    <t xml:space="preserve"> 40604810308000000269</t>
  </si>
  <si>
    <t>ул. Клары Цеткин</t>
  </si>
  <si>
    <t xml:space="preserve"> 40604810608000000105</t>
  </si>
  <si>
    <t xml:space="preserve"> 40604810008000000268</t>
  </si>
  <si>
    <t xml:space="preserve"> 40604810326250000005</t>
  </si>
  <si>
    <t xml:space="preserve"> 40604810208000000275</t>
  </si>
  <si>
    <t xml:space="preserve"> 40604810908000000232</t>
  </si>
  <si>
    <t>ул. Костычева</t>
  </si>
  <si>
    <t xml:space="preserve"> 64</t>
  </si>
  <si>
    <t xml:space="preserve"> 40604810808000000219</t>
  </si>
  <si>
    <t xml:space="preserve"> 64.</t>
  </si>
  <si>
    <t>ул. Котовского</t>
  </si>
  <si>
    <t>ООО "УправДом" Брянск</t>
  </si>
  <si>
    <t xml:space="preserve"> 40604810908000000070</t>
  </si>
  <si>
    <t xml:space="preserve"> 40604810000500000002</t>
  </si>
  <si>
    <t>ул. Красноармейская</t>
  </si>
  <si>
    <t xml:space="preserve"> 44</t>
  </si>
  <si>
    <t xml:space="preserve"> 40604810208000000204</t>
  </si>
  <si>
    <t xml:space="preserve"> 40604810108000000155</t>
  </si>
  <si>
    <t>170А</t>
  </si>
  <si>
    <t>ООО "Чистоград"</t>
  </si>
  <si>
    <t xml:space="preserve"> 40604810508000000250</t>
  </si>
  <si>
    <t>ул. Красный Маяк</t>
  </si>
  <si>
    <t xml:space="preserve"> 40604810626250000006</t>
  </si>
  <si>
    <t xml:space="preserve"> 40604810408000000156</t>
  </si>
  <si>
    <t>ул. Красных Партизан</t>
  </si>
  <si>
    <t xml:space="preserve">  9/1</t>
  </si>
  <si>
    <t xml:space="preserve"> 40604810408000000130</t>
  </si>
  <si>
    <t>ул. Крахмалева</t>
  </si>
  <si>
    <t xml:space="preserve"> 13</t>
  </si>
  <si>
    <t>ТСЖ "Крахмалева 13"</t>
  </si>
  <si>
    <t xml:space="preserve"> 40604810008000000116</t>
  </si>
  <si>
    <t xml:space="preserve"> 47</t>
  </si>
  <si>
    <t xml:space="preserve"> 40604810469000000015</t>
  </si>
  <si>
    <t xml:space="preserve"> 49/2</t>
  </si>
  <si>
    <t xml:space="preserve"> 40604810808000000109</t>
  </si>
  <si>
    <t>ул. Куйбышева</t>
  </si>
  <si>
    <t xml:space="preserve"> 40604810708000000005</t>
  </si>
  <si>
    <t>ул. Ленинградская</t>
  </si>
  <si>
    <t xml:space="preserve"> 40604810808000000251</t>
  </si>
  <si>
    <t>ул. Литейная</t>
  </si>
  <si>
    <t xml:space="preserve"> 61.</t>
  </si>
  <si>
    <t xml:space="preserve"> 40604810408000000004</t>
  </si>
  <si>
    <t>ул. Луначарского</t>
  </si>
  <si>
    <t xml:space="preserve"> 40604810608000000244</t>
  </si>
  <si>
    <t>ул. Матвеева</t>
  </si>
  <si>
    <t xml:space="preserve"> 40604810008000000242</t>
  </si>
  <si>
    <t>ул. Маяковского</t>
  </si>
  <si>
    <t xml:space="preserve">  1А</t>
  </si>
  <si>
    <t xml:space="preserve"> 40604810508000000221</t>
  </si>
  <si>
    <t xml:space="preserve">  1Б</t>
  </si>
  <si>
    <t xml:space="preserve"> 40604810108000000304</t>
  </si>
  <si>
    <t>ул. Медведева</t>
  </si>
  <si>
    <t xml:space="preserve"> 40604810308000000120</t>
  </si>
  <si>
    <t xml:space="preserve"> 40604810108000000087</t>
  </si>
  <si>
    <t xml:space="preserve"> 40604810408000000305</t>
  </si>
  <si>
    <t xml:space="preserve"> 40604810508000000289</t>
  </si>
  <si>
    <t xml:space="preserve"> 40604810108000000197</t>
  </si>
  <si>
    <t xml:space="preserve"> 17</t>
  </si>
  <si>
    <t xml:space="preserve"> 40604810908000000290</t>
  </si>
  <si>
    <t xml:space="preserve"> 56</t>
  </si>
  <si>
    <t xml:space="preserve"> 40604810608000000312</t>
  </si>
  <si>
    <t xml:space="preserve"> 65/1</t>
  </si>
  <si>
    <t xml:space="preserve"> 40604810808000000248</t>
  </si>
  <si>
    <t xml:space="preserve"> 71</t>
  </si>
  <si>
    <t xml:space="preserve"> 40604810008000000255</t>
  </si>
  <si>
    <t>ул. Менжинского</t>
  </si>
  <si>
    <t xml:space="preserve"> 40604810008000000307</t>
  </si>
  <si>
    <t>ул. Металлургов</t>
  </si>
  <si>
    <t xml:space="preserve"> 37</t>
  </si>
  <si>
    <t xml:space="preserve"> 40604810108000000252</t>
  </si>
  <si>
    <t>ул. Мира</t>
  </si>
  <si>
    <t xml:space="preserve"> 80</t>
  </si>
  <si>
    <t xml:space="preserve"> 40604810808000000206</t>
  </si>
  <si>
    <t xml:space="preserve"> 94</t>
  </si>
  <si>
    <t>ТСЖ "Мира"</t>
  </si>
  <si>
    <t xml:space="preserve"> 40604810708000000225</t>
  </si>
  <si>
    <t>ул. Мичурина 2-я</t>
  </si>
  <si>
    <t xml:space="preserve"> 40604810408000000211</t>
  </si>
  <si>
    <t xml:space="preserve"> 40604810708000000212</t>
  </si>
  <si>
    <t>ул. Молодой Гвардии</t>
  </si>
  <si>
    <t xml:space="preserve"> 40604810308000000007</t>
  </si>
  <si>
    <t xml:space="preserve"> 88</t>
  </si>
  <si>
    <t xml:space="preserve"> 40604810808000000277</t>
  </si>
  <si>
    <t>ул. Нахимова</t>
  </si>
  <si>
    <t xml:space="preserve"> 40604810708000000254</t>
  </si>
  <si>
    <t>ул. Новозыбковская</t>
  </si>
  <si>
    <t>ООО "Жилсервис"</t>
  </si>
  <si>
    <t xml:space="preserve"> 40604810608000000024</t>
  </si>
  <si>
    <t>ул. Ново-Советская</t>
  </si>
  <si>
    <t xml:space="preserve"> 99</t>
  </si>
  <si>
    <t xml:space="preserve"> 40604810208000000314</t>
  </si>
  <si>
    <t>ул. Октябрьская</t>
  </si>
  <si>
    <t xml:space="preserve"> 40604810708000000157</t>
  </si>
  <si>
    <t>ул. Орловская</t>
  </si>
  <si>
    <t xml:space="preserve"> 40604810508000000276</t>
  </si>
  <si>
    <t xml:space="preserve"> 40604810508000000234</t>
  </si>
  <si>
    <t xml:space="preserve"> 40604810226250000008</t>
  </si>
  <si>
    <t xml:space="preserve"> 29</t>
  </si>
  <si>
    <t>ООО "КРЭС"</t>
  </si>
  <si>
    <t xml:space="preserve"> 40604810908000000009</t>
  </si>
  <si>
    <t>ул. Полесская</t>
  </si>
  <si>
    <t xml:space="preserve"> 40604810908000000216</t>
  </si>
  <si>
    <t>ул. Почтовая</t>
  </si>
  <si>
    <t xml:space="preserve"> 69</t>
  </si>
  <si>
    <t xml:space="preserve"> 40604810808000000235</t>
  </si>
  <si>
    <t>136/2</t>
  </si>
  <si>
    <t xml:space="preserve"> 40604810708000000241</t>
  </si>
  <si>
    <t xml:space="preserve"> 40604810608000000286</t>
  </si>
  <si>
    <t xml:space="preserve"> 40604810908000000274</t>
  </si>
  <si>
    <t>ул. Пушкина</t>
  </si>
  <si>
    <t xml:space="preserve"> 40604810408000000143</t>
  </si>
  <si>
    <t xml:space="preserve"> 40604810108000000249</t>
  </si>
  <si>
    <t xml:space="preserve"> 40604810508000000111</t>
  </si>
  <si>
    <t xml:space="preserve"> 20А</t>
  </si>
  <si>
    <t xml:space="preserve"> 40604810308000000308</t>
  </si>
  <si>
    <t>ул. Пушкина (п. Радица)</t>
  </si>
  <si>
    <t>УК Володарка</t>
  </si>
  <si>
    <t xml:space="preserve"> 40604810608000000118</t>
  </si>
  <si>
    <t>ул. Радищева</t>
  </si>
  <si>
    <t xml:space="preserve">  3.</t>
  </si>
  <si>
    <t xml:space="preserve"> 40604810408000000114</t>
  </si>
  <si>
    <t>ул. Романа Брянского</t>
  </si>
  <si>
    <t xml:space="preserve"> 40604810608000000231</t>
  </si>
  <si>
    <t xml:space="preserve"> 40604810308000000133</t>
  </si>
  <si>
    <t>ул. Ромашина</t>
  </si>
  <si>
    <t xml:space="preserve"> 40604810508000000085</t>
  </si>
  <si>
    <t xml:space="preserve"> 40604810608000000215</t>
  </si>
  <si>
    <t xml:space="preserve"> 33</t>
  </si>
  <si>
    <t xml:space="preserve"> 40604810008000000297</t>
  </si>
  <si>
    <t xml:space="preserve"> 40604810108000000223</t>
  </si>
  <si>
    <t xml:space="preserve"> 40604810108000000139</t>
  </si>
  <si>
    <t xml:space="preserve"> 50Б</t>
  </si>
  <si>
    <t xml:space="preserve"> 40604810608000000008</t>
  </si>
  <si>
    <t xml:space="preserve"> 95</t>
  </si>
  <si>
    <t xml:space="preserve"> 40604810208000000068</t>
  </si>
  <si>
    <t>ул. С.Перовской</t>
  </si>
  <si>
    <t xml:space="preserve"> 65</t>
  </si>
  <si>
    <t xml:space="preserve"> 40604810008000000132</t>
  </si>
  <si>
    <t>ул. Тарджиманова</t>
  </si>
  <si>
    <t xml:space="preserve"> 40604810108000000126</t>
  </si>
  <si>
    <t xml:space="preserve"> 40604810108000000142</t>
  </si>
  <si>
    <t>ул. Тельмана</t>
  </si>
  <si>
    <t xml:space="preserve"> 66/6</t>
  </si>
  <si>
    <t xml:space="preserve"> 40604810708000000021</t>
  </si>
  <si>
    <t xml:space="preserve"> 40604810008000000006</t>
  </si>
  <si>
    <t>ул. Ульянова</t>
  </si>
  <si>
    <t xml:space="preserve"> 40604810708000000306</t>
  </si>
  <si>
    <t>ул. Унечская</t>
  </si>
  <si>
    <t xml:space="preserve"> 40604810708000000076</t>
  </si>
  <si>
    <t xml:space="preserve"> 40604810508000000069</t>
  </si>
  <si>
    <t>ул. Фокина</t>
  </si>
  <si>
    <t xml:space="preserve"> 40604810408000000020</t>
  </si>
  <si>
    <t>102/1</t>
  </si>
  <si>
    <t xml:space="preserve"> 40604810208000000123</t>
  </si>
  <si>
    <t xml:space="preserve"> 40604810208000000149</t>
  </si>
  <si>
    <t>ул. Фрунзе</t>
  </si>
  <si>
    <t xml:space="preserve"> 40604810208000000181</t>
  </si>
  <si>
    <t xml:space="preserve"> 72</t>
  </si>
  <si>
    <t xml:space="preserve"> 40604810708000000160</t>
  </si>
  <si>
    <t xml:space="preserve"> 74</t>
  </si>
  <si>
    <t xml:space="preserve"> 40604810908000000177</t>
  </si>
  <si>
    <t xml:space="preserve"> 76</t>
  </si>
  <si>
    <t xml:space="preserve"> 40604810908000000164</t>
  </si>
  <si>
    <t xml:space="preserve"> 78</t>
  </si>
  <si>
    <t xml:space="preserve"> 40604810608000000163</t>
  </si>
  <si>
    <t xml:space="preserve"> 82</t>
  </si>
  <si>
    <t xml:space="preserve"> 40604810408000000185</t>
  </si>
  <si>
    <t xml:space="preserve"> 84</t>
  </si>
  <si>
    <t xml:space="preserve"> 40604810508000000179</t>
  </si>
  <si>
    <t xml:space="preserve"> 86</t>
  </si>
  <si>
    <t xml:space="preserve"> 40604810808000000167</t>
  </si>
  <si>
    <t xml:space="preserve"> 40604810908000000180</t>
  </si>
  <si>
    <t>ул. Щербакова</t>
  </si>
  <si>
    <t xml:space="preserve"> 62Б</t>
  </si>
  <si>
    <t xml:space="preserve"> 40604810708000000267</t>
  </si>
  <si>
    <t xml:space="preserve"> 64Б</t>
  </si>
  <si>
    <t xml:space="preserve"> 40604810908000000203</t>
  </si>
  <si>
    <t xml:space="preserve"> 66Б</t>
  </si>
  <si>
    <t xml:space="preserve"> 40604810408000000224</t>
  </si>
  <si>
    <t>ул. 22 Съезда КПСС</t>
  </si>
  <si>
    <t xml:space="preserve"> 40604810608000000273</t>
  </si>
  <si>
    <t>ул. 3 Июля</t>
  </si>
  <si>
    <t xml:space="preserve"> 40604810308000000214</t>
  </si>
  <si>
    <t xml:space="preserve"> 40604810708000000238</t>
  </si>
  <si>
    <t xml:space="preserve"> 40604810208000000217</t>
  </si>
  <si>
    <t xml:space="preserve"> 30</t>
  </si>
  <si>
    <t xml:space="preserve"> 40604810169000000014</t>
  </si>
  <si>
    <t>г. Клинцы</t>
  </si>
  <si>
    <t>пер. Вокзальный</t>
  </si>
  <si>
    <t xml:space="preserve"> 40604810808000000154</t>
  </si>
  <si>
    <t xml:space="preserve"> 40604810308000000065</t>
  </si>
  <si>
    <t>ул. Александрова</t>
  </si>
  <si>
    <t xml:space="preserve"> 40604810108000000074</t>
  </si>
  <si>
    <t xml:space="preserve"> 40604810208000000026</t>
  </si>
  <si>
    <t xml:space="preserve"> 40604810608000000053</t>
  </si>
  <si>
    <t xml:space="preserve"> 40604810508000000014</t>
  </si>
  <si>
    <t xml:space="preserve"> 48</t>
  </si>
  <si>
    <t xml:space="preserve"> 40604810908000000151</t>
  </si>
  <si>
    <t xml:space="preserve"> 50</t>
  </si>
  <si>
    <t xml:space="preserve"> 40604810608000000011</t>
  </si>
  <si>
    <t>ул. Дзержинского</t>
  </si>
  <si>
    <t xml:space="preserve"> 40604810608000000147</t>
  </si>
  <si>
    <t xml:space="preserve"> 40604810208000000071</t>
  </si>
  <si>
    <t xml:space="preserve"> 40604810908000000025</t>
  </si>
  <si>
    <t xml:space="preserve"> 40604810708000000034</t>
  </si>
  <si>
    <t>ул. Кирова</t>
  </si>
  <si>
    <t xml:space="preserve"> 40604810008000000161</t>
  </si>
  <si>
    <t>138/2</t>
  </si>
  <si>
    <t xml:space="preserve"> 40604810808000000044</t>
  </si>
  <si>
    <t xml:space="preserve"> 40604810708000000063</t>
  </si>
  <si>
    <t>ул. Красная Площадь</t>
  </si>
  <si>
    <t xml:space="preserve"> 40604810508000000166</t>
  </si>
  <si>
    <t>ул. Краснознаменная</t>
  </si>
  <si>
    <t xml:space="preserve"> 40604810808000000015</t>
  </si>
  <si>
    <t>ул. Л. Толстого</t>
  </si>
  <si>
    <t xml:space="preserve">  2A</t>
  </si>
  <si>
    <t xml:space="preserve"> 40604810608000000079</t>
  </si>
  <si>
    <t>ул. Лесная</t>
  </si>
  <si>
    <t xml:space="preserve"> 40604810108000000058</t>
  </si>
  <si>
    <t xml:space="preserve"> 40604810908000000083</t>
  </si>
  <si>
    <t xml:space="preserve"> 40604810008000000103</t>
  </si>
  <si>
    <t xml:space="preserve"> 57</t>
  </si>
  <si>
    <t xml:space="preserve"> 40604810408000000017</t>
  </si>
  <si>
    <t xml:space="preserve"> 40604810708000000050</t>
  </si>
  <si>
    <t xml:space="preserve"> 40604810208000000055</t>
  </si>
  <si>
    <t xml:space="preserve"> 40604810508000000072</t>
  </si>
  <si>
    <t>ул. П.Коммуны</t>
  </si>
  <si>
    <t xml:space="preserve"> 40604810708000000102</t>
  </si>
  <si>
    <t xml:space="preserve"> 40604810808000000073</t>
  </si>
  <si>
    <t>ул. Рябко</t>
  </si>
  <si>
    <t xml:space="preserve"> 40604810008000000145</t>
  </si>
  <si>
    <t xml:space="preserve"> 40604810208000000013</t>
  </si>
  <si>
    <t>ул. Свердлова</t>
  </si>
  <si>
    <t xml:space="preserve"> 40604810908000000012</t>
  </si>
  <si>
    <t xml:space="preserve"> 53</t>
  </si>
  <si>
    <t xml:space="preserve"> 40604810608000000082</t>
  </si>
  <si>
    <t xml:space="preserve"> 40604810508000000056</t>
  </si>
  <si>
    <t>ул. Скоробогатова</t>
  </si>
  <si>
    <t xml:space="preserve"> 40604810008000000064</t>
  </si>
  <si>
    <t xml:space="preserve"> 40604810308000000146</t>
  </si>
  <si>
    <t xml:space="preserve"> 40604810108000000061</t>
  </si>
  <si>
    <t>ул. Союзная</t>
  </si>
  <si>
    <t xml:space="preserve"> 40604810908000000122</t>
  </si>
  <si>
    <t xml:space="preserve"> 40604810308000000081</t>
  </si>
  <si>
    <t xml:space="preserve"> 40604810108000000016</t>
  </si>
  <si>
    <t>г. Новозыбков</t>
  </si>
  <si>
    <t>пер. Замишевск.</t>
  </si>
  <si>
    <t xml:space="preserve"> 40604810569000000012</t>
  </si>
  <si>
    <t xml:space="preserve"> 40604810708000000283</t>
  </si>
  <si>
    <t>ул. Интернацион.</t>
  </si>
  <si>
    <t>86б.</t>
  </si>
  <si>
    <t xml:space="preserve"> 40604810008000000093</t>
  </si>
  <si>
    <t xml:space="preserve"> 40604810608000000040</t>
  </si>
  <si>
    <t>г. Сельцо</t>
  </si>
  <si>
    <t>пр-д. Горького</t>
  </si>
  <si>
    <t>ООО Жилкомхоз</t>
  </si>
  <si>
    <t xml:space="preserve"> 40604810308000000094</t>
  </si>
  <si>
    <t xml:space="preserve"> 40604810908000000119</t>
  </si>
  <si>
    <t xml:space="preserve"> 40604810308000000162</t>
  </si>
  <si>
    <t xml:space="preserve"> 40604810708000000092</t>
  </si>
  <si>
    <t xml:space="preserve"> 40604810608000000095</t>
  </si>
  <si>
    <t xml:space="preserve"> 40604810408000000088</t>
  </si>
  <si>
    <t xml:space="preserve"> 13А</t>
  </si>
  <si>
    <t xml:space="preserve"> 40604810508000000027</t>
  </si>
  <si>
    <t xml:space="preserve"> 40604810308000000036</t>
  </si>
  <si>
    <t>ул. Горького</t>
  </si>
  <si>
    <t xml:space="preserve"> 40604810408000000282</t>
  </si>
  <si>
    <t xml:space="preserve"> 40604810808000000086</t>
  </si>
  <si>
    <t xml:space="preserve"> 40604810108000000090</t>
  </si>
  <si>
    <t xml:space="preserve"> 40604810508000000098</t>
  </si>
  <si>
    <t xml:space="preserve"> 40604810508000000108</t>
  </si>
  <si>
    <t xml:space="preserve"> 40604810208000000301</t>
  </si>
  <si>
    <t xml:space="preserve"> 17А</t>
  </si>
  <si>
    <t xml:space="preserve"> 40604810508000000124</t>
  </si>
  <si>
    <t xml:space="preserve"> 40604810808000000099</t>
  </si>
  <si>
    <t xml:space="preserve"> 22</t>
  </si>
  <si>
    <t xml:space="preserve"> 40604810108000000100</t>
  </si>
  <si>
    <t xml:space="preserve"> 22А</t>
  </si>
  <si>
    <t xml:space="preserve"> 40604810708000000089</t>
  </si>
  <si>
    <t xml:space="preserve"> 40604810608000000121</t>
  </si>
  <si>
    <t>ул. 60 Лет Октября</t>
  </si>
  <si>
    <t xml:space="preserve"> 40604810908000000096</t>
  </si>
  <si>
    <t>Итого: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</si>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</sst>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"/>
    <numFmt numFmtId="165" formatCode="#\ ##0.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5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shrinkToFit="1"/>
    </xf>
    <xf numFmtId="3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52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shrinkToFit="1"/>
    </xf>
    <xf numFmtId="164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horizontal="left" vertical="center" shrinkToFit="1"/>
    </xf>
    <xf numFmtId="0" fontId="25" fillId="0" borderId="10" xfId="0" applyFont="1" applyFill="1" applyBorder="1" applyAlignment="1">
      <alignment horizontal="left" vertical="center" shrinkToFit="1"/>
    </xf>
    <xf numFmtId="4" fontId="0" fillId="0" borderId="10" xfId="0" applyNumberFormat="1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26" fillId="0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Fill="1" applyBorder="1" applyAlignment="1">
      <alignment horizontal="center" vertical="center" shrinkToFit="1"/>
    </xf>
    <xf numFmtId="165" fontId="26" fillId="0" borderId="10" xfId="0" applyNumberFormat="1" applyFont="1" applyFill="1" applyBorder="1" applyAlignment="1">
      <alignment horizontal="right" vertical="center" shrinkToFit="1"/>
    </xf>
    <xf numFmtId="4" fontId="26" fillId="0" borderId="10" xfId="0" applyNumberFormat="1" applyFont="1" applyFill="1" applyBorder="1" applyAlignment="1">
      <alignment horizontal="right" vertical="center" shrinkToFit="1"/>
    </xf>
    <xf numFmtId="4" fontId="27" fillId="0" borderId="1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shrinkToFit="1"/>
    </xf>
    <xf numFmtId="9" fontId="23" fillId="0" borderId="10" xfId="56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WER\Serwer\&#1054;&#1090;&#1076;&#1077;&#1083;%20&#1041;&#1059;&#1061;&#1043;&#1040;&#1051;&#1058;&#1045;&#1056;&#1048;&#1071;\&#1056;&#1048;&#1056;&#1062;\10%20&#1086;&#1082;&#1090;&#1103;&#1073;&#1088;&#1100;%202017\&#1055;&#1088;&#1086;&#1095;&#1080;&#1077;%20&#1086;&#1090;&#1095;&#1077;&#1090;&#1099;\&#1057;&#1090;&#1072;&#1090;&#1086;&#1090;&#1095;&#1077;&#1090;%20&#1086;&#1082;&#1090;%2017%20%20&#1057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С в отчет владельца"/>
      <sheetName val="СС РИРЦ и УЛ без лишних"/>
      <sheetName val="СС РИРЦ и УЛ"/>
      <sheetName val="СС РИРЦ"/>
      <sheetName val="УЛ"/>
    </sheetNames>
    <sheetDataSet>
      <sheetData sheetId="4">
        <row r="10">
          <cell r="E10">
            <v>80</v>
          </cell>
          <cell r="F10">
            <v>3506.1</v>
          </cell>
          <cell r="K10">
            <v>21212.06</v>
          </cell>
          <cell r="O10">
            <v>18440.42</v>
          </cell>
          <cell r="T10">
            <v>498007.980000003</v>
          </cell>
          <cell r="X10">
            <v>413173.4600000015</v>
          </cell>
        </row>
        <row r="11">
          <cell r="E11">
            <v>114</v>
          </cell>
          <cell r="F11">
            <v>4494.8</v>
          </cell>
          <cell r="K11">
            <v>27193.86</v>
          </cell>
          <cell r="O11">
            <v>23615.94</v>
          </cell>
          <cell r="T11">
            <v>642341.07</v>
          </cell>
          <cell r="X11">
            <v>526249.01</v>
          </cell>
        </row>
        <row r="12">
          <cell r="E12">
            <v>111</v>
          </cell>
          <cell r="F12">
            <v>4511.2</v>
          </cell>
          <cell r="K12">
            <v>27293.02</v>
          </cell>
          <cell r="O12">
            <v>24917.39</v>
          </cell>
          <cell r="T12">
            <v>630636.7100000007</v>
          </cell>
          <cell r="X12">
            <v>571714.53</v>
          </cell>
        </row>
        <row r="13">
          <cell r="E13">
            <v>92</v>
          </cell>
          <cell r="F13">
            <v>4422.45</v>
          </cell>
          <cell r="K13">
            <v>26756.07</v>
          </cell>
          <cell r="O13">
            <v>25454.55</v>
          </cell>
          <cell r="T13">
            <v>618511.49</v>
          </cell>
          <cell r="X13">
            <v>553805.9700000011</v>
          </cell>
        </row>
        <row r="14">
          <cell r="E14">
            <v>94</v>
          </cell>
          <cell r="F14">
            <v>4282.55</v>
          </cell>
          <cell r="K14">
            <v>25909.68</v>
          </cell>
          <cell r="O14">
            <v>21457.79</v>
          </cell>
          <cell r="T14">
            <v>605267.9799999994</v>
          </cell>
          <cell r="X14">
            <v>510064.86</v>
          </cell>
        </row>
        <row r="15">
          <cell r="E15">
            <v>130</v>
          </cell>
          <cell r="F15">
            <v>6185.2</v>
          </cell>
          <cell r="K15">
            <v>37420.76</v>
          </cell>
          <cell r="O15">
            <v>38238.86</v>
          </cell>
          <cell r="T15">
            <v>876663.169999999</v>
          </cell>
          <cell r="X15">
            <v>702889.12</v>
          </cell>
        </row>
        <row r="16">
          <cell r="E16">
            <v>90</v>
          </cell>
          <cell r="F16">
            <v>4305.22</v>
          </cell>
          <cell r="K16">
            <v>26046.79</v>
          </cell>
          <cell r="O16">
            <v>21872.51</v>
          </cell>
          <cell r="T16">
            <v>600860.279999998</v>
          </cell>
          <cell r="X16">
            <v>539990.7399999988</v>
          </cell>
        </row>
        <row r="17">
          <cell r="E17">
            <v>46</v>
          </cell>
          <cell r="F17">
            <v>2501</v>
          </cell>
          <cell r="K17">
            <v>15131.14</v>
          </cell>
          <cell r="O17">
            <v>13276.3</v>
          </cell>
          <cell r="T17">
            <v>350756.24999999907</v>
          </cell>
          <cell r="X17">
            <v>307187.46</v>
          </cell>
        </row>
        <row r="18">
          <cell r="E18">
            <v>148</v>
          </cell>
          <cell r="F18">
            <v>7431.95</v>
          </cell>
          <cell r="K18">
            <v>44963.68</v>
          </cell>
          <cell r="O18">
            <v>37354.11</v>
          </cell>
          <cell r="T18">
            <v>1040605.58</v>
          </cell>
          <cell r="X18">
            <v>922369.6699999993</v>
          </cell>
        </row>
        <row r="19">
          <cell r="F19">
            <v>2566.5</v>
          </cell>
          <cell r="K19">
            <v>15527.43</v>
          </cell>
          <cell r="O19">
            <v>11257.32</v>
          </cell>
          <cell r="T19">
            <v>384331.4999999992</v>
          </cell>
          <cell r="X19">
            <v>303492.72999999917</v>
          </cell>
        </row>
        <row r="20">
          <cell r="F20">
            <v>7163.64</v>
          </cell>
          <cell r="K20">
            <v>43340.42</v>
          </cell>
          <cell r="O20">
            <v>38879.15</v>
          </cell>
          <cell r="T20">
            <v>1016557.51</v>
          </cell>
          <cell r="X20">
            <v>891719.8099999988</v>
          </cell>
        </row>
        <row r="21">
          <cell r="F21">
            <v>2708.65</v>
          </cell>
          <cell r="K21">
            <v>16387.45</v>
          </cell>
          <cell r="O21">
            <v>14498.9</v>
          </cell>
          <cell r="T21">
            <v>386976.6800000006</v>
          </cell>
          <cell r="X21">
            <v>328782.68</v>
          </cell>
        </row>
        <row r="22">
          <cell r="F22">
            <v>2623.84</v>
          </cell>
          <cell r="K22">
            <v>15874.19</v>
          </cell>
          <cell r="O22">
            <v>16724.21</v>
          </cell>
          <cell r="T22">
            <v>175542.41</v>
          </cell>
          <cell r="X22">
            <v>118911.35</v>
          </cell>
        </row>
        <row r="23">
          <cell r="F23">
            <v>2625.93</v>
          </cell>
          <cell r="K23">
            <v>15886.96</v>
          </cell>
          <cell r="O23">
            <v>16568.87</v>
          </cell>
          <cell r="T23">
            <v>372181.6</v>
          </cell>
          <cell r="X23">
            <v>328296.29</v>
          </cell>
        </row>
        <row r="24">
          <cell r="F24">
            <v>3638.94</v>
          </cell>
          <cell r="K24">
            <v>22015.59</v>
          </cell>
          <cell r="O24">
            <v>17341.42</v>
          </cell>
          <cell r="T24">
            <v>528286.7600000048</v>
          </cell>
          <cell r="X24">
            <v>415498.4100000033</v>
          </cell>
        </row>
        <row r="25">
          <cell r="F25">
            <v>3511.4</v>
          </cell>
          <cell r="K25">
            <v>21244.06</v>
          </cell>
          <cell r="O25">
            <v>19682.79</v>
          </cell>
          <cell r="T25">
            <v>497290.33999999816</v>
          </cell>
          <cell r="X25">
            <v>414896.7499999991</v>
          </cell>
        </row>
        <row r="26">
          <cell r="F26">
            <v>2596.85</v>
          </cell>
          <cell r="K26">
            <v>15711.07</v>
          </cell>
          <cell r="O26">
            <v>12649.74</v>
          </cell>
          <cell r="T26">
            <v>381801.4799999994</v>
          </cell>
          <cell r="X26">
            <v>314135.42</v>
          </cell>
        </row>
        <row r="27">
          <cell r="F27">
            <v>558.77</v>
          </cell>
          <cell r="K27">
            <v>3380.59</v>
          </cell>
          <cell r="O27">
            <v>3124.95</v>
          </cell>
          <cell r="T27">
            <v>77355.25000000007</v>
          </cell>
          <cell r="X27">
            <v>68438.16000000006</v>
          </cell>
        </row>
        <row r="28">
          <cell r="E28">
            <v>85</v>
          </cell>
          <cell r="F28">
            <v>6635.1</v>
          </cell>
          <cell r="K28">
            <v>43128.15</v>
          </cell>
          <cell r="M28">
            <v>785.65</v>
          </cell>
          <cell r="O28">
            <v>36460.9</v>
          </cell>
          <cell r="Q28">
            <v>174.14</v>
          </cell>
          <cell r="T28">
            <v>757724.31</v>
          </cell>
          <cell r="V28">
            <v>15210.84</v>
          </cell>
          <cell r="X28">
            <v>687674.71</v>
          </cell>
          <cell r="Z28">
            <v>6906.92</v>
          </cell>
        </row>
        <row r="29">
          <cell r="E29">
            <v>84</v>
          </cell>
          <cell r="F29">
            <v>6207.7</v>
          </cell>
          <cell r="K29">
            <v>40350.05</v>
          </cell>
          <cell r="M29">
            <v>1253.57</v>
          </cell>
          <cell r="O29">
            <v>28289.94</v>
          </cell>
          <cell r="Q29">
            <v>29.13</v>
          </cell>
          <cell r="T29">
            <v>608355.19</v>
          </cell>
          <cell r="V29">
            <v>21159.55</v>
          </cell>
          <cell r="X29">
            <v>508751.77</v>
          </cell>
          <cell r="Z29">
            <v>4162.09</v>
          </cell>
        </row>
        <row r="30">
          <cell r="F30">
            <v>3186.8</v>
          </cell>
          <cell r="K30">
            <v>20714.2</v>
          </cell>
          <cell r="M30">
            <v>597</v>
          </cell>
          <cell r="O30">
            <v>19653.28</v>
          </cell>
          <cell r="Q30">
            <v>55.55</v>
          </cell>
          <cell r="T30">
            <v>326638.2</v>
          </cell>
          <cell r="V30">
            <v>11543.91</v>
          </cell>
          <cell r="X30">
            <v>271803.3</v>
          </cell>
          <cell r="Z30">
            <v>1209.78</v>
          </cell>
        </row>
        <row r="31">
          <cell r="E31">
            <v>113</v>
          </cell>
          <cell r="F31">
            <v>6116.4</v>
          </cell>
          <cell r="K31">
            <v>39756.6</v>
          </cell>
          <cell r="M31">
            <v>719.62</v>
          </cell>
          <cell r="O31">
            <v>37816.06</v>
          </cell>
          <cell r="Q31">
            <v>155.29</v>
          </cell>
          <cell r="T31">
            <v>632598.9</v>
          </cell>
          <cell r="V31">
            <v>13332.14</v>
          </cell>
          <cell r="X31">
            <v>560625.58</v>
          </cell>
          <cell r="Z31">
            <v>3013.53</v>
          </cell>
        </row>
        <row r="32">
          <cell r="E32">
            <v>183</v>
          </cell>
          <cell r="F32">
            <v>10359.7</v>
          </cell>
          <cell r="K32">
            <v>67338.05</v>
          </cell>
          <cell r="M32">
            <v>1634.4</v>
          </cell>
          <cell r="O32">
            <v>55678.31</v>
          </cell>
          <cell r="Q32">
            <v>209.4</v>
          </cell>
          <cell r="T32">
            <v>1186293.2</v>
          </cell>
          <cell r="V32">
            <v>38438.05</v>
          </cell>
          <cell r="X32">
            <v>1093868.02</v>
          </cell>
          <cell r="Z32">
            <v>11141.15</v>
          </cell>
        </row>
        <row r="33">
          <cell r="E33">
            <v>52</v>
          </cell>
          <cell r="F33">
            <v>3142.4</v>
          </cell>
          <cell r="K33">
            <v>20425.6</v>
          </cell>
          <cell r="M33">
            <v>52.08</v>
          </cell>
          <cell r="O33">
            <v>18363.44</v>
          </cell>
          <cell r="Q33">
            <v>21.77</v>
          </cell>
          <cell r="T33">
            <v>377088</v>
          </cell>
          <cell r="V33">
            <v>801.37</v>
          </cell>
          <cell r="X33">
            <v>345930.35</v>
          </cell>
          <cell r="Z33">
            <v>692.21</v>
          </cell>
        </row>
        <row r="34">
          <cell r="E34">
            <v>24</v>
          </cell>
          <cell r="F34">
            <v>596.79</v>
          </cell>
          <cell r="K34">
            <v>3941.15</v>
          </cell>
          <cell r="M34">
            <v>0</v>
          </cell>
          <cell r="O34">
            <v>4388.43</v>
          </cell>
          <cell r="T34">
            <v>90419.09</v>
          </cell>
          <cell r="X34">
            <v>68684.84</v>
          </cell>
        </row>
        <row r="35">
          <cell r="F35">
            <v>1841.6</v>
          </cell>
          <cell r="K35">
            <v>11429.43</v>
          </cell>
          <cell r="O35">
            <v>10418.48</v>
          </cell>
          <cell r="T35">
            <v>288933.75</v>
          </cell>
          <cell r="X35">
            <v>261312.36</v>
          </cell>
        </row>
        <row r="36">
          <cell r="E36">
            <v>17</v>
          </cell>
          <cell r="F36">
            <v>709.4</v>
          </cell>
          <cell r="K36">
            <v>4479.24</v>
          </cell>
          <cell r="O36">
            <v>3569.92</v>
          </cell>
          <cell r="T36">
            <v>102981.19</v>
          </cell>
          <cell r="X36">
            <v>81145.83</v>
          </cell>
        </row>
        <row r="37">
          <cell r="E37">
            <v>17</v>
          </cell>
          <cell r="F37">
            <v>621.76</v>
          </cell>
          <cell r="K37">
            <v>4091.76</v>
          </cell>
          <cell r="M37">
            <v>0</v>
          </cell>
          <cell r="O37">
            <v>2591.28</v>
          </cell>
          <cell r="T37">
            <v>92085.83</v>
          </cell>
          <cell r="X37">
            <v>65924.38</v>
          </cell>
        </row>
        <row r="38">
          <cell r="F38">
            <v>601.77</v>
          </cell>
          <cell r="K38">
            <v>4802.95</v>
          </cell>
          <cell r="O38">
            <v>4124.53</v>
          </cell>
          <cell r="T38">
            <v>110332.95</v>
          </cell>
          <cell r="X38">
            <v>43066.57</v>
          </cell>
        </row>
        <row r="39">
          <cell r="E39">
            <v>24</v>
          </cell>
          <cell r="F39">
            <v>1138.8</v>
          </cell>
          <cell r="K39">
            <v>8977.71</v>
          </cell>
          <cell r="O39">
            <v>4529.69</v>
          </cell>
          <cell r="T39">
            <v>203107.89</v>
          </cell>
          <cell r="X39">
            <v>74806.41</v>
          </cell>
        </row>
        <row r="40">
          <cell r="E40">
            <v>71</v>
          </cell>
          <cell r="F40">
            <v>3216.6</v>
          </cell>
          <cell r="K40">
            <v>19435.19</v>
          </cell>
          <cell r="O40">
            <v>16913.65</v>
          </cell>
          <cell r="T40">
            <v>442863.71</v>
          </cell>
          <cell r="V40">
            <v>6739.85</v>
          </cell>
          <cell r="X40">
            <v>433560.27</v>
          </cell>
          <cell r="Z40">
            <v>3186.73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6"/>
  <sheetViews>
    <sheetView tabSelected="1" zoomScalePageLayoutView="0" workbookViewId="0" topLeftCell="A226">
      <selection activeCell="C266" sqref="C266"/>
    </sheetView>
  </sheetViews>
  <sheetFormatPr defaultColWidth="9.140625" defaultRowHeight="12.75"/>
  <cols>
    <col min="1" max="1" width="4.8515625" style="19" customWidth="1"/>
    <col min="2" max="2" width="14.00390625" style="19" customWidth="1"/>
    <col min="3" max="3" width="12.00390625" style="30" customWidth="1"/>
    <col min="4" max="4" width="16.57421875" style="19" customWidth="1"/>
    <col min="5" max="5" width="6.421875" style="19" bestFit="1" customWidth="1"/>
    <col min="6" max="6" width="9.8515625" style="19" customWidth="1"/>
    <col min="7" max="7" width="8.57421875" style="19" customWidth="1"/>
    <col min="8" max="8" width="4.421875" style="19" bestFit="1" customWidth="1"/>
    <col min="9" max="10" width="4.421875" style="19" hidden="1" customWidth="1"/>
    <col min="11" max="11" width="9.57421875" style="19" customWidth="1"/>
    <col min="12" max="12" width="9.00390625" style="19" hidden="1" customWidth="1"/>
    <col min="13" max="13" width="15.28125" style="19" hidden="1" customWidth="1"/>
    <col min="14" max="14" width="7.8515625" style="19" hidden="1" customWidth="1"/>
    <col min="15" max="15" width="9.57421875" style="19" bestFit="1" customWidth="1"/>
    <col min="16" max="16" width="10.00390625" style="19" hidden="1" customWidth="1"/>
    <col min="17" max="17" width="13.421875" style="19" hidden="1" customWidth="1"/>
    <col min="18" max="18" width="7.140625" style="19" hidden="1" customWidth="1"/>
    <col min="19" max="19" width="9.7109375" style="19" customWidth="1"/>
    <col min="20" max="20" width="11.7109375" style="19" customWidth="1"/>
    <col min="21" max="21" width="12.140625" style="19" hidden="1" customWidth="1"/>
    <col min="22" max="22" width="15.28125" style="19" hidden="1" customWidth="1"/>
    <col min="23" max="23" width="11.28125" style="19" hidden="1" customWidth="1"/>
    <col min="24" max="24" width="11.57421875" style="19" customWidth="1"/>
    <col min="25" max="25" width="9.57421875" style="19" hidden="1" customWidth="1"/>
    <col min="26" max="26" width="13.421875" style="19" hidden="1" customWidth="1"/>
    <col min="27" max="27" width="10.8515625" style="19" hidden="1" customWidth="1"/>
    <col min="28" max="28" width="9.8515625" style="19" customWidth="1"/>
    <col min="29" max="29" width="8.28125" style="19" customWidth="1"/>
    <col min="30" max="30" width="14.57421875" style="19" customWidth="1"/>
    <col min="31" max="31" width="18.8515625" style="19" bestFit="1" customWidth="1"/>
    <col min="32" max="32" width="10.57421875" style="19" customWidth="1"/>
    <col min="33" max="33" width="10.28125" style="19" customWidth="1"/>
    <col min="34" max="34" width="10.140625" style="19" customWidth="1"/>
    <col min="35" max="16384" width="9.140625" style="19" customWidth="1"/>
  </cols>
  <sheetData>
    <row r="1" spans="2:34" s="1" customFormat="1" ht="10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:34" s="1" customFormat="1" ht="15" customHeight="1">
      <c r="B2" s="3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11" customFormat="1" ht="15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6" t="s">
        <v>8</v>
      </c>
      <c r="H3" s="6" t="s">
        <v>9</v>
      </c>
      <c r="I3" s="6"/>
      <c r="J3" s="6"/>
      <c r="K3" s="6" t="s">
        <v>10</v>
      </c>
      <c r="L3" s="6"/>
      <c r="M3" s="6"/>
      <c r="N3" s="6"/>
      <c r="O3" s="6"/>
      <c r="P3" s="6"/>
      <c r="Q3" s="6"/>
      <c r="R3" s="6"/>
      <c r="S3" s="6" t="s">
        <v>11</v>
      </c>
      <c r="T3" s="6" t="s">
        <v>12</v>
      </c>
      <c r="U3" s="6"/>
      <c r="V3" s="6"/>
      <c r="W3" s="6"/>
      <c r="X3" s="6"/>
      <c r="Y3" s="6"/>
      <c r="Z3" s="6"/>
      <c r="AA3" s="6"/>
      <c r="AB3" s="6" t="s">
        <v>11</v>
      </c>
      <c r="AC3" s="6" t="s">
        <v>13</v>
      </c>
      <c r="AD3" s="6" t="s">
        <v>14</v>
      </c>
      <c r="AE3" s="9" t="s">
        <v>15</v>
      </c>
      <c r="AF3" s="10" t="s">
        <v>16</v>
      </c>
      <c r="AG3" s="10" t="s">
        <v>17</v>
      </c>
      <c r="AH3" s="10" t="s">
        <v>18</v>
      </c>
    </row>
    <row r="4" spans="1:34" s="11" customFormat="1" ht="15" customHeight="1">
      <c r="A4" s="5"/>
      <c r="B4" s="6"/>
      <c r="C4" s="7"/>
      <c r="D4" s="6"/>
      <c r="E4" s="6"/>
      <c r="F4" s="8"/>
      <c r="G4" s="6"/>
      <c r="H4" s="6"/>
      <c r="I4" s="6"/>
      <c r="J4" s="6"/>
      <c r="K4" s="6" t="s">
        <v>19</v>
      </c>
      <c r="L4" s="6"/>
      <c r="M4" s="6"/>
      <c r="N4" s="6"/>
      <c r="O4" s="6" t="s">
        <v>20</v>
      </c>
      <c r="P4" s="6"/>
      <c r="Q4" s="6"/>
      <c r="R4" s="6"/>
      <c r="S4" s="6"/>
      <c r="T4" s="6" t="s">
        <v>19</v>
      </c>
      <c r="U4" s="6"/>
      <c r="V4" s="6"/>
      <c r="W4" s="6"/>
      <c r="X4" s="6" t="s">
        <v>20</v>
      </c>
      <c r="Y4" s="6"/>
      <c r="Z4" s="6"/>
      <c r="AA4" s="6"/>
      <c r="AB4" s="6"/>
      <c r="AC4" s="6"/>
      <c r="AD4" s="6"/>
      <c r="AE4" s="9"/>
      <c r="AF4" s="10"/>
      <c r="AG4" s="10"/>
      <c r="AH4" s="10"/>
    </row>
    <row r="5" spans="1:34" s="11" customFormat="1" ht="15" customHeight="1">
      <c r="A5" s="5"/>
      <c r="B5" s="6"/>
      <c r="C5" s="7"/>
      <c r="D5" s="6"/>
      <c r="E5" s="6"/>
      <c r="F5" s="8"/>
      <c r="G5" s="6"/>
      <c r="H5" s="6"/>
      <c r="I5" s="6"/>
      <c r="J5" s="6"/>
      <c r="K5" s="12" t="s">
        <v>21</v>
      </c>
      <c r="L5" s="12" t="s">
        <v>22</v>
      </c>
      <c r="M5" s="12" t="s">
        <v>23</v>
      </c>
      <c r="N5" s="12" t="s">
        <v>24</v>
      </c>
      <c r="O5" s="12" t="s">
        <v>25</v>
      </c>
      <c r="P5" s="12" t="s">
        <v>26</v>
      </c>
      <c r="Q5" s="12" t="s">
        <v>27</v>
      </c>
      <c r="R5" s="12" t="s">
        <v>28</v>
      </c>
      <c r="S5" s="6"/>
      <c r="T5" s="12" t="s">
        <v>21</v>
      </c>
      <c r="U5" s="12" t="s">
        <v>22</v>
      </c>
      <c r="V5" s="12" t="s">
        <v>23</v>
      </c>
      <c r="W5" s="12" t="s">
        <v>24</v>
      </c>
      <c r="X5" s="12" t="s">
        <v>25</v>
      </c>
      <c r="Y5" s="12" t="s">
        <v>26</v>
      </c>
      <c r="Z5" s="12" t="s">
        <v>27</v>
      </c>
      <c r="AA5" s="12" t="s">
        <v>28</v>
      </c>
      <c r="AB5" s="6"/>
      <c r="AC5" s="6"/>
      <c r="AD5" s="6"/>
      <c r="AE5" s="9"/>
      <c r="AF5" s="10"/>
      <c r="AG5" s="10"/>
      <c r="AH5" s="10"/>
    </row>
    <row r="6" spans="1:34" ht="15" customHeight="1">
      <c r="A6" s="13">
        <v>1</v>
      </c>
      <c r="B6" s="14" t="s">
        <v>29</v>
      </c>
      <c r="C6" s="15" t="s">
        <v>30</v>
      </c>
      <c r="D6" s="14" t="s">
        <v>31</v>
      </c>
      <c r="E6" s="14" t="s">
        <v>32</v>
      </c>
      <c r="F6" s="16">
        <v>36</v>
      </c>
      <c r="G6" s="17">
        <v>2010.9</v>
      </c>
      <c r="H6" s="17">
        <v>6.05</v>
      </c>
      <c r="I6" s="17">
        <v>6.05</v>
      </c>
      <c r="J6" s="17">
        <v>0</v>
      </c>
      <c r="K6" s="17">
        <f>L6+M6+N6</f>
        <v>12174.640000000001</v>
      </c>
      <c r="L6" s="17">
        <v>12166.03</v>
      </c>
      <c r="M6" s="17">
        <v>0</v>
      </c>
      <c r="N6" s="17">
        <v>8.61</v>
      </c>
      <c r="O6" s="17">
        <f>P6+Q6+R6</f>
        <v>13633.880000000001</v>
      </c>
      <c r="P6" s="17">
        <v>13628.94</v>
      </c>
      <c r="Q6" s="17">
        <v>0</v>
      </c>
      <c r="R6" s="17">
        <v>4.94</v>
      </c>
      <c r="S6" s="17">
        <f>K6-O6</f>
        <v>-1459.2399999999998</v>
      </c>
      <c r="T6" s="17">
        <f>U6+V6+W6</f>
        <v>319736.8</v>
      </c>
      <c r="U6" s="17">
        <v>319633.32</v>
      </c>
      <c r="V6" s="17">
        <v>0</v>
      </c>
      <c r="W6" s="17">
        <v>103.48</v>
      </c>
      <c r="X6" s="17">
        <f>Y6+Z6+AA6</f>
        <v>318290.62</v>
      </c>
      <c r="Y6" s="17">
        <v>318194.63</v>
      </c>
      <c r="Z6" s="17">
        <v>0</v>
      </c>
      <c r="AA6" s="17">
        <v>95.99</v>
      </c>
      <c r="AB6" s="17">
        <f>T6-X6</f>
        <v>1446.179999999993</v>
      </c>
      <c r="AC6" s="31">
        <f>X6/T6</f>
        <v>0.9954769673056089</v>
      </c>
      <c r="AD6" s="15" t="s">
        <v>33</v>
      </c>
      <c r="AE6" s="15" t="s">
        <v>34</v>
      </c>
      <c r="AF6" s="18"/>
      <c r="AG6" s="18"/>
      <c r="AH6" s="18">
        <f aca="true" t="shared" si="0" ref="AH6:AH69">X6-AF6</f>
        <v>318290.62</v>
      </c>
    </row>
    <row r="7" spans="1:34" s="20" customFormat="1" ht="15" customHeight="1">
      <c r="A7" s="13">
        <v>2</v>
      </c>
      <c r="B7" s="14" t="s">
        <v>35</v>
      </c>
      <c r="C7" s="15" t="s">
        <v>36</v>
      </c>
      <c r="D7" s="14" t="s">
        <v>37</v>
      </c>
      <c r="E7" s="14" t="s">
        <v>38</v>
      </c>
      <c r="F7" s="16">
        <f>'[1]УЛ'!E40</f>
        <v>71</v>
      </c>
      <c r="G7" s="17">
        <f>'[1]УЛ'!F40</f>
        <v>3216.6</v>
      </c>
      <c r="H7" s="17">
        <v>6.05</v>
      </c>
      <c r="I7" s="17">
        <v>6.05</v>
      </c>
      <c r="J7" s="17">
        <v>0</v>
      </c>
      <c r="K7" s="17">
        <f aca="true" t="shared" si="1" ref="K7:K70">L7+M7+N7</f>
        <v>19435.19</v>
      </c>
      <c r="L7" s="17">
        <f>'[1]УЛ'!K40</f>
        <v>19435.19</v>
      </c>
      <c r="M7" s="17">
        <v>0</v>
      </c>
      <c r="N7" s="17">
        <v>0</v>
      </c>
      <c r="O7" s="17">
        <f aca="true" t="shared" si="2" ref="O7:O70">P7+Q7+R7</f>
        <v>16913.65</v>
      </c>
      <c r="P7" s="17">
        <f>'[1]УЛ'!O40</f>
        <v>16913.65</v>
      </c>
      <c r="Q7" s="17">
        <v>0</v>
      </c>
      <c r="R7" s="17">
        <v>0</v>
      </c>
      <c r="S7" s="17">
        <f aca="true" t="shared" si="3" ref="S7:S70">K7-O7</f>
        <v>2521.5399999999972</v>
      </c>
      <c r="T7" s="17">
        <f aca="true" t="shared" si="4" ref="T7:T70">U7+V7+W7</f>
        <v>691393.77</v>
      </c>
      <c r="U7" s="17">
        <f>239293.36+'[1]УЛ'!T40</f>
        <v>682157.0700000001</v>
      </c>
      <c r="V7" s="17">
        <v>0</v>
      </c>
      <c r="W7" s="17">
        <f>2496.85+'[1]УЛ'!V40</f>
        <v>9236.7</v>
      </c>
      <c r="X7" s="17">
        <f aca="true" t="shared" si="5" ref="X7:X70">Y7+Z7+AA7</f>
        <v>632326.3</v>
      </c>
      <c r="Y7" s="17">
        <f>195203.51+'[1]УЛ'!X40</f>
        <v>628763.78</v>
      </c>
      <c r="Z7" s="17">
        <v>0</v>
      </c>
      <c r="AA7" s="17">
        <f>375.79+'[1]УЛ'!Z40</f>
        <v>3562.52</v>
      </c>
      <c r="AB7" s="17">
        <f aca="true" t="shared" si="6" ref="AB7:AB70">T7-X7</f>
        <v>59067.46999999997</v>
      </c>
      <c r="AC7" s="31">
        <f aca="true" t="shared" si="7" ref="AC7:AC70">X7/T7</f>
        <v>0.9145675408674857</v>
      </c>
      <c r="AD7" s="15" t="s">
        <v>39</v>
      </c>
      <c r="AE7" s="15" t="s">
        <v>40</v>
      </c>
      <c r="AF7" s="18">
        <f>228395+131608</f>
        <v>360003</v>
      </c>
      <c r="AG7" s="18"/>
      <c r="AH7" s="18">
        <f t="shared" si="0"/>
        <v>272323.30000000005</v>
      </c>
    </row>
    <row r="8" spans="1:34" ht="15" customHeight="1">
      <c r="A8" s="13">
        <v>3</v>
      </c>
      <c r="B8" s="14" t="s">
        <v>35</v>
      </c>
      <c r="C8" s="15" t="s">
        <v>41</v>
      </c>
      <c r="D8" s="14" t="s">
        <v>42</v>
      </c>
      <c r="E8" s="14" t="s">
        <v>43</v>
      </c>
      <c r="F8" s="16">
        <v>136</v>
      </c>
      <c r="G8" s="17">
        <v>9311.6</v>
      </c>
      <c r="H8" s="17">
        <v>6.5</v>
      </c>
      <c r="I8" s="17">
        <v>6.5</v>
      </c>
      <c r="J8" s="17">
        <v>0</v>
      </c>
      <c r="K8" s="17">
        <f t="shared" si="1"/>
        <v>62744.32000000001</v>
      </c>
      <c r="L8" s="17">
        <v>60525.41</v>
      </c>
      <c r="M8" s="17">
        <v>0</v>
      </c>
      <c r="N8" s="17">
        <v>2218.91</v>
      </c>
      <c r="O8" s="17">
        <f t="shared" si="2"/>
        <v>71348.28</v>
      </c>
      <c r="P8" s="17">
        <v>69785.4</v>
      </c>
      <c r="Q8" s="17">
        <v>0</v>
      </c>
      <c r="R8" s="17">
        <v>1562.88</v>
      </c>
      <c r="S8" s="17">
        <f t="shared" si="3"/>
        <v>-8603.959999999992</v>
      </c>
      <c r="T8" s="17">
        <f t="shared" si="4"/>
        <v>2021912.73</v>
      </c>
      <c r="U8" s="17">
        <v>1981937.33</v>
      </c>
      <c r="V8" s="17">
        <v>0</v>
      </c>
      <c r="W8" s="17">
        <v>39975.4</v>
      </c>
      <c r="X8" s="17">
        <f t="shared" si="5"/>
        <v>1720983.57</v>
      </c>
      <c r="Y8" s="17">
        <v>1714504.78</v>
      </c>
      <c r="Z8" s="17">
        <v>0</v>
      </c>
      <c r="AA8" s="17">
        <v>6478.79</v>
      </c>
      <c r="AB8" s="17">
        <f t="shared" si="6"/>
        <v>300929.1599999999</v>
      </c>
      <c r="AC8" s="31">
        <f t="shared" si="7"/>
        <v>0.8511660985486748</v>
      </c>
      <c r="AD8" s="15" t="s">
        <v>44</v>
      </c>
      <c r="AE8" s="15" t="s">
        <v>45</v>
      </c>
      <c r="AF8" s="18"/>
      <c r="AG8" s="18"/>
      <c r="AH8" s="18">
        <f t="shared" si="0"/>
        <v>1720983.57</v>
      </c>
    </row>
    <row r="9" spans="1:34" ht="15" customHeight="1">
      <c r="A9" s="13">
        <v>4</v>
      </c>
      <c r="B9" s="14" t="s">
        <v>35</v>
      </c>
      <c r="C9" s="15" t="s">
        <v>41</v>
      </c>
      <c r="D9" s="14" t="s">
        <v>42</v>
      </c>
      <c r="E9" s="14" t="s">
        <v>46</v>
      </c>
      <c r="F9" s="16">
        <v>168</v>
      </c>
      <c r="G9" s="17">
        <v>10263.7</v>
      </c>
      <c r="H9" s="17">
        <v>6.5</v>
      </c>
      <c r="I9" s="17">
        <v>6.5</v>
      </c>
      <c r="J9" s="17">
        <v>0</v>
      </c>
      <c r="K9" s="17">
        <f t="shared" si="1"/>
        <v>70519.21</v>
      </c>
      <c r="L9" s="17">
        <v>66714.05</v>
      </c>
      <c r="M9" s="17">
        <v>0</v>
      </c>
      <c r="N9" s="17">
        <v>3805.16</v>
      </c>
      <c r="O9" s="17">
        <f t="shared" si="2"/>
        <v>51881.19</v>
      </c>
      <c r="P9" s="17">
        <v>51841.54</v>
      </c>
      <c r="Q9" s="17">
        <v>0</v>
      </c>
      <c r="R9" s="17">
        <v>39.65</v>
      </c>
      <c r="S9" s="17">
        <f t="shared" si="3"/>
        <v>18638.020000000004</v>
      </c>
      <c r="T9" s="17">
        <f t="shared" si="4"/>
        <v>2247363.54</v>
      </c>
      <c r="U9" s="17">
        <v>2180607.25</v>
      </c>
      <c r="V9" s="17">
        <v>0</v>
      </c>
      <c r="W9" s="17">
        <v>66756.29</v>
      </c>
      <c r="X9" s="17">
        <f t="shared" si="5"/>
        <v>1707465.95</v>
      </c>
      <c r="Y9" s="17">
        <v>1698257.9</v>
      </c>
      <c r="Z9" s="17">
        <v>0</v>
      </c>
      <c r="AA9" s="17">
        <v>9208.05</v>
      </c>
      <c r="AB9" s="17">
        <f t="shared" si="6"/>
        <v>539897.5900000001</v>
      </c>
      <c r="AC9" s="31">
        <f t="shared" si="7"/>
        <v>0.7597640166396933</v>
      </c>
      <c r="AD9" s="15" t="s">
        <v>44</v>
      </c>
      <c r="AE9" s="15" t="s">
        <v>47</v>
      </c>
      <c r="AF9" s="18"/>
      <c r="AG9" s="18"/>
      <c r="AH9" s="18">
        <f t="shared" si="0"/>
        <v>1707465.95</v>
      </c>
    </row>
    <row r="10" spans="1:34" ht="15" customHeight="1">
      <c r="A10" s="13">
        <v>5</v>
      </c>
      <c r="B10" s="14" t="s">
        <v>48</v>
      </c>
      <c r="C10" s="15" t="s">
        <v>49</v>
      </c>
      <c r="D10" s="14" t="s">
        <v>50</v>
      </c>
      <c r="E10" s="14" t="s">
        <v>51</v>
      </c>
      <c r="F10" s="16">
        <v>8</v>
      </c>
      <c r="G10" s="17">
        <v>374.2</v>
      </c>
      <c r="H10" s="17">
        <v>6.05</v>
      </c>
      <c r="I10" s="17">
        <v>6.05</v>
      </c>
      <c r="J10" s="17">
        <v>0</v>
      </c>
      <c r="K10" s="17">
        <f t="shared" si="1"/>
        <v>2263.93</v>
      </c>
      <c r="L10" s="17">
        <v>2263.93</v>
      </c>
      <c r="M10" s="17">
        <v>0</v>
      </c>
      <c r="N10" s="17">
        <v>0</v>
      </c>
      <c r="O10" s="17">
        <f t="shared" si="2"/>
        <v>2263.93</v>
      </c>
      <c r="P10" s="17">
        <v>2263.93</v>
      </c>
      <c r="Q10" s="17">
        <v>0</v>
      </c>
      <c r="R10" s="17">
        <v>0</v>
      </c>
      <c r="S10" s="17">
        <f t="shared" si="3"/>
        <v>0</v>
      </c>
      <c r="T10" s="17">
        <f t="shared" si="4"/>
        <v>78018.49</v>
      </c>
      <c r="U10" s="17">
        <v>78002.17</v>
      </c>
      <c r="V10" s="17">
        <v>0</v>
      </c>
      <c r="W10" s="17">
        <v>16.32</v>
      </c>
      <c r="X10" s="17">
        <f t="shared" si="5"/>
        <v>78018.49</v>
      </c>
      <c r="Y10" s="17">
        <v>78002.17</v>
      </c>
      <c r="Z10" s="17">
        <v>0</v>
      </c>
      <c r="AA10" s="17">
        <v>16.32</v>
      </c>
      <c r="AB10" s="17">
        <f t="shared" si="6"/>
        <v>0</v>
      </c>
      <c r="AC10" s="31">
        <f t="shared" si="7"/>
        <v>1</v>
      </c>
      <c r="AD10" s="15" t="s">
        <v>44</v>
      </c>
      <c r="AE10" s="15" t="s">
        <v>52</v>
      </c>
      <c r="AF10" s="18"/>
      <c r="AG10" s="18"/>
      <c r="AH10" s="18">
        <f t="shared" si="0"/>
        <v>78018.49</v>
      </c>
    </row>
    <row r="11" spans="1:34" ht="15" customHeight="1">
      <c r="A11" s="13">
        <v>6</v>
      </c>
      <c r="B11" s="14" t="s">
        <v>48</v>
      </c>
      <c r="C11" s="15" t="s">
        <v>53</v>
      </c>
      <c r="D11" s="14" t="s">
        <v>54</v>
      </c>
      <c r="E11" s="14" t="s">
        <v>51</v>
      </c>
      <c r="F11" s="16">
        <v>80</v>
      </c>
      <c r="G11" s="17">
        <v>3960</v>
      </c>
      <c r="H11" s="17">
        <v>6.05</v>
      </c>
      <c r="I11" s="17">
        <v>6.05</v>
      </c>
      <c r="J11" s="17">
        <v>0</v>
      </c>
      <c r="K11" s="17">
        <f t="shared" si="1"/>
        <v>24389.49</v>
      </c>
      <c r="L11" s="17">
        <v>23958.24</v>
      </c>
      <c r="M11" s="17">
        <v>0</v>
      </c>
      <c r="N11" s="17">
        <v>431.25</v>
      </c>
      <c r="O11" s="17">
        <f t="shared" si="2"/>
        <v>22516.64</v>
      </c>
      <c r="P11" s="17">
        <v>22491.39</v>
      </c>
      <c r="Q11" s="17">
        <v>0</v>
      </c>
      <c r="R11" s="17">
        <v>25.25</v>
      </c>
      <c r="S11" s="17">
        <f t="shared" si="3"/>
        <v>1872.8500000000022</v>
      </c>
      <c r="T11" s="17">
        <f t="shared" si="4"/>
        <v>833190.86</v>
      </c>
      <c r="U11" s="17">
        <v>825797.74</v>
      </c>
      <c r="V11" s="17">
        <v>0</v>
      </c>
      <c r="W11" s="17">
        <v>7393.12</v>
      </c>
      <c r="X11" s="17">
        <f t="shared" si="5"/>
        <v>772640.89</v>
      </c>
      <c r="Y11" s="17">
        <v>771361.64</v>
      </c>
      <c r="Z11" s="17">
        <v>0</v>
      </c>
      <c r="AA11" s="17">
        <v>1279.25</v>
      </c>
      <c r="AB11" s="17">
        <f t="shared" si="6"/>
        <v>60549.96999999997</v>
      </c>
      <c r="AC11" s="31">
        <f t="shared" si="7"/>
        <v>0.9273276113470568</v>
      </c>
      <c r="AD11" s="15" t="s">
        <v>44</v>
      </c>
      <c r="AE11" s="15" t="s">
        <v>55</v>
      </c>
      <c r="AF11" s="18"/>
      <c r="AG11" s="18"/>
      <c r="AH11" s="18">
        <f t="shared" si="0"/>
        <v>772640.89</v>
      </c>
    </row>
    <row r="12" spans="1:34" ht="15" customHeight="1">
      <c r="A12" s="13">
        <v>7</v>
      </c>
      <c r="B12" s="14" t="s">
        <v>48</v>
      </c>
      <c r="C12" s="15" t="s">
        <v>53</v>
      </c>
      <c r="D12" s="14" t="s">
        <v>54</v>
      </c>
      <c r="E12" s="14" t="s">
        <v>56</v>
      </c>
      <c r="F12" s="16">
        <v>91</v>
      </c>
      <c r="G12" s="17">
        <v>4314.4</v>
      </c>
      <c r="H12" s="17">
        <v>6.05</v>
      </c>
      <c r="I12" s="17">
        <v>6.05</v>
      </c>
      <c r="J12" s="17">
        <v>0</v>
      </c>
      <c r="K12" s="17">
        <f t="shared" si="1"/>
        <v>26201.8</v>
      </c>
      <c r="L12" s="17">
        <v>26102.35</v>
      </c>
      <c r="M12" s="17">
        <v>0</v>
      </c>
      <c r="N12" s="17">
        <v>99.45</v>
      </c>
      <c r="O12" s="17">
        <f t="shared" si="2"/>
        <v>25452.93</v>
      </c>
      <c r="P12" s="17">
        <v>25452.88</v>
      </c>
      <c r="Q12" s="17">
        <v>0</v>
      </c>
      <c r="R12" s="17">
        <v>0.05</v>
      </c>
      <c r="S12" s="17">
        <f t="shared" si="3"/>
        <v>748.869999999999</v>
      </c>
      <c r="T12" s="17">
        <f t="shared" si="4"/>
        <v>901851.39</v>
      </c>
      <c r="U12" s="17">
        <v>899876.1</v>
      </c>
      <c r="V12" s="17">
        <v>0</v>
      </c>
      <c r="W12" s="17">
        <v>1975.29</v>
      </c>
      <c r="X12" s="17">
        <f t="shared" si="5"/>
        <v>882905.47</v>
      </c>
      <c r="Y12" s="17">
        <v>881794.28</v>
      </c>
      <c r="Z12" s="17">
        <v>0</v>
      </c>
      <c r="AA12" s="17">
        <v>1111.19</v>
      </c>
      <c r="AB12" s="17">
        <f t="shared" si="6"/>
        <v>18945.920000000042</v>
      </c>
      <c r="AC12" s="31">
        <f t="shared" si="7"/>
        <v>0.9789921929376856</v>
      </c>
      <c r="AD12" s="15" t="s">
        <v>44</v>
      </c>
      <c r="AE12" s="15" t="s">
        <v>57</v>
      </c>
      <c r="AF12" s="18"/>
      <c r="AG12" s="18"/>
      <c r="AH12" s="18">
        <f t="shared" si="0"/>
        <v>882905.47</v>
      </c>
    </row>
    <row r="13" spans="1:34" ht="15" customHeight="1">
      <c r="A13" s="13">
        <v>8</v>
      </c>
      <c r="B13" s="14" t="s">
        <v>48</v>
      </c>
      <c r="C13" s="15" t="s">
        <v>53</v>
      </c>
      <c r="D13" s="14" t="s">
        <v>58</v>
      </c>
      <c r="E13" s="14" t="s">
        <v>59</v>
      </c>
      <c r="F13" s="16">
        <v>80</v>
      </c>
      <c r="G13" s="17">
        <v>4473.6</v>
      </c>
      <c r="H13" s="17">
        <v>6.05</v>
      </c>
      <c r="I13" s="17">
        <v>6.05</v>
      </c>
      <c r="J13" s="17">
        <v>0</v>
      </c>
      <c r="K13" s="17">
        <f t="shared" si="1"/>
        <v>27655.22</v>
      </c>
      <c r="L13" s="17">
        <v>27065.45</v>
      </c>
      <c r="M13" s="17">
        <v>0</v>
      </c>
      <c r="N13" s="17">
        <v>589.77</v>
      </c>
      <c r="O13" s="17">
        <f t="shared" si="2"/>
        <v>24694.87</v>
      </c>
      <c r="P13" s="17">
        <v>24688.77</v>
      </c>
      <c r="Q13" s="17">
        <v>0</v>
      </c>
      <c r="R13" s="17">
        <v>6.1</v>
      </c>
      <c r="S13" s="17">
        <f t="shared" si="3"/>
        <v>2960.350000000002</v>
      </c>
      <c r="T13" s="17">
        <f t="shared" si="4"/>
        <v>943769.33</v>
      </c>
      <c r="U13" s="17">
        <v>933736.09</v>
      </c>
      <c r="V13" s="17">
        <v>0</v>
      </c>
      <c r="W13" s="17">
        <v>10033.24</v>
      </c>
      <c r="X13" s="17">
        <f t="shared" si="5"/>
        <v>861627.5800000001</v>
      </c>
      <c r="Y13" s="17">
        <v>860021.54</v>
      </c>
      <c r="Z13" s="17">
        <v>0</v>
      </c>
      <c r="AA13" s="17">
        <v>1606.04</v>
      </c>
      <c r="AB13" s="17">
        <f t="shared" si="6"/>
        <v>82141.74999999988</v>
      </c>
      <c r="AC13" s="31">
        <f t="shared" si="7"/>
        <v>0.9129641667842714</v>
      </c>
      <c r="AD13" s="15" t="s">
        <v>44</v>
      </c>
      <c r="AE13" s="15" t="s">
        <v>60</v>
      </c>
      <c r="AF13" s="18"/>
      <c r="AG13" s="18"/>
      <c r="AH13" s="18">
        <f t="shared" si="0"/>
        <v>861627.5800000001</v>
      </c>
    </row>
    <row r="14" spans="1:34" ht="15" customHeight="1">
      <c r="A14" s="13">
        <v>9</v>
      </c>
      <c r="B14" s="14" t="s">
        <v>61</v>
      </c>
      <c r="C14" s="15" t="s">
        <v>62</v>
      </c>
      <c r="D14" s="14" t="s">
        <v>63</v>
      </c>
      <c r="E14" s="14" t="s">
        <v>64</v>
      </c>
      <c r="F14" s="16">
        <v>78</v>
      </c>
      <c r="G14" s="17">
        <v>3853.93</v>
      </c>
      <c r="H14" s="17">
        <v>6.05</v>
      </c>
      <c r="I14" s="17">
        <v>6.05</v>
      </c>
      <c r="J14" s="17">
        <v>0</v>
      </c>
      <c r="K14" s="17">
        <f t="shared" si="1"/>
        <v>23638.510000000002</v>
      </c>
      <c r="L14" s="17">
        <v>23316.47</v>
      </c>
      <c r="M14" s="17">
        <v>0</v>
      </c>
      <c r="N14" s="17">
        <v>322.04</v>
      </c>
      <c r="O14" s="17">
        <f t="shared" si="2"/>
        <v>22426.79</v>
      </c>
      <c r="P14" s="17">
        <v>22426.79</v>
      </c>
      <c r="Q14" s="17">
        <v>0</v>
      </c>
      <c r="R14" s="17">
        <v>0</v>
      </c>
      <c r="S14" s="17">
        <f t="shared" si="3"/>
        <v>1211.7200000000012</v>
      </c>
      <c r="T14" s="17">
        <f t="shared" si="4"/>
        <v>810018.14</v>
      </c>
      <c r="U14" s="17">
        <v>803384.39</v>
      </c>
      <c r="V14" s="17">
        <v>0</v>
      </c>
      <c r="W14" s="17">
        <v>6633.75</v>
      </c>
      <c r="X14" s="17">
        <f t="shared" si="5"/>
        <v>762574.38</v>
      </c>
      <c r="Y14" s="17">
        <v>761681.03</v>
      </c>
      <c r="Z14" s="17">
        <v>0</v>
      </c>
      <c r="AA14" s="17">
        <v>893.35</v>
      </c>
      <c r="AB14" s="17">
        <f t="shared" si="6"/>
        <v>47443.76000000001</v>
      </c>
      <c r="AC14" s="31">
        <f t="shared" si="7"/>
        <v>0.9414287684964685</v>
      </c>
      <c r="AD14" s="15" t="s">
        <v>44</v>
      </c>
      <c r="AE14" s="15" t="s">
        <v>65</v>
      </c>
      <c r="AF14" s="18"/>
      <c r="AG14" s="18"/>
      <c r="AH14" s="18">
        <f t="shared" si="0"/>
        <v>762574.38</v>
      </c>
    </row>
    <row r="15" spans="1:34" ht="15" customHeight="1">
      <c r="A15" s="13">
        <v>10</v>
      </c>
      <c r="B15" s="14" t="s">
        <v>61</v>
      </c>
      <c r="C15" s="15" t="s">
        <v>62</v>
      </c>
      <c r="D15" s="14" t="s">
        <v>63</v>
      </c>
      <c r="E15" s="14" t="s">
        <v>66</v>
      </c>
      <c r="F15" s="16">
        <v>109</v>
      </c>
      <c r="G15" s="17">
        <v>5439.5</v>
      </c>
      <c r="H15" s="17">
        <v>6.05</v>
      </c>
      <c r="I15" s="17">
        <v>6.05</v>
      </c>
      <c r="J15" s="17">
        <v>0</v>
      </c>
      <c r="K15" s="17">
        <f t="shared" si="1"/>
        <v>33244.75</v>
      </c>
      <c r="L15" s="17">
        <v>32909.21</v>
      </c>
      <c r="M15" s="17">
        <v>0</v>
      </c>
      <c r="N15" s="17">
        <v>335.54</v>
      </c>
      <c r="O15" s="17">
        <f t="shared" si="2"/>
        <v>33476.14</v>
      </c>
      <c r="P15" s="17">
        <v>33467.36</v>
      </c>
      <c r="Q15" s="17">
        <v>0</v>
      </c>
      <c r="R15" s="17">
        <v>8.78</v>
      </c>
      <c r="S15" s="17">
        <f t="shared" si="3"/>
        <v>-231.38999999999942</v>
      </c>
      <c r="T15" s="17">
        <f t="shared" si="4"/>
        <v>1142506.52</v>
      </c>
      <c r="U15" s="17">
        <v>1133705.24</v>
      </c>
      <c r="V15" s="17">
        <v>0</v>
      </c>
      <c r="W15" s="17">
        <v>8801.28</v>
      </c>
      <c r="X15" s="17">
        <f t="shared" si="5"/>
        <v>1090056.9300000002</v>
      </c>
      <c r="Y15" s="17">
        <v>1087149.37</v>
      </c>
      <c r="Z15" s="17">
        <v>0</v>
      </c>
      <c r="AA15" s="17">
        <v>2907.56</v>
      </c>
      <c r="AB15" s="17">
        <f t="shared" si="6"/>
        <v>52449.58999999985</v>
      </c>
      <c r="AC15" s="31">
        <f t="shared" si="7"/>
        <v>0.9540925245660744</v>
      </c>
      <c r="AD15" s="15" t="s">
        <v>44</v>
      </c>
      <c r="AE15" s="15" t="s">
        <v>67</v>
      </c>
      <c r="AF15" s="18"/>
      <c r="AG15" s="18"/>
      <c r="AH15" s="18">
        <f t="shared" si="0"/>
        <v>1090056.9300000002</v>
      </c>
    </row>
    <row r="16" spans="1:34" ht="15" customHeight="1">
      <c r="A16" s="13">
        <v>11</v>
      </c>
      <c r="B16" s="14" t="s">
        <v>68</v>
      </c>
      <c r="C16" s="15" t="s">
        <v>69</v>
      </c>
      <c r="D16" s="14" t="s">
        <v>70</v>
      </c>
      <c r="E16" s="14" t="s">
        <v>71</v>
      </c>
      <c r="F16" s="16">
        <v>78</v>
      </c>
      <c r="G16" s="17">
        <v>3722.6</v>
      </c>
      <c r="H16" s="17">
        <v>6.05</v>
      </c>
      <c r="I16" s="17">
        <v>6.05</v>
      </c>
      <c r="J16" s="17">
        <v>0</v>
      </c>
      <c r="K16" s="17">
        <f t="shared" si="1"/>
        <v>22935.82</v>
      </c>
      <c r="L16" s="17">
        <v>22521.92</v>
      </c>
      <c r="M16" s="17">
        <v>0</v>
      </c>
      <c r="N16" s="17">
        <v>413.9</v>
      </c>
      <c r="O16" s="17">
        <f t="shared" si="2"/>
        <v>22113</v>
      </c>
      <c r="P16" s="17">
        <v>22112</v>
      </c>
      <c r="Q16" s="17">
        <v>0</v>
      </c>
      <c r="R16" s="17">
        <v>1</v>
      </c>
      <c r="S16" s="17">
        <f t="shared" si="3"/>
        <v>822.8199999999997</v>
      </c>
      <c r="T16" s="17">
        <f t="shared" si="4"/>
        <v>783578.91</v>
      </c>
      <c r="U16" s="17">
        <v>775862.73</v>
      </c>
      <c r="V16" s="17">
        <v>0</v>
      </c>
      <c r="W16" s="17">
        <v>7716.18</v>
      </c>
      <c r="X16" s="17">
        <f t="shared" si="5"/>
        <v>718241.64</v>
      </c>
      <c r="Y16" s="17">
        <v>717446.41</v>
      </c>
      <c r="Z16" s="17">
        <v>0</v>
      </c>
      <c r="AA16" s="17">
        <v>795.23</v>
      </c>
      <c r="AB16" s="17">
        <f t="shared" si="6"/>
        <v>65337.27000000002</v>
      </c>
      <c r="AC16" s="31">
        <f t="shared" si="7"/>
        <v>0.9166168599407557</v>
      </c>
      <c r="AD16" s="15" t="s">
        <v>44</v>
      </c>
      <c r="AE16" s="15" t="s">
        <v>72</v>
      </c>
      <c r="AF16" s="18"/>
      <c r="AG16" s="18"/>
      <c r="AH16" s="18">
        <f t="shared" si="0"/>
        <v>718241.64</v>
      </c>
    </row>
    <row r="17" spans="1:34" ht="15" customHeight="1">
      <c r="A17" s="13">
        <v>12</v>
      </c>
      <c r="B17" s="14" t="s">
        <v>68</v>
      </c>
      <c r="C17" s="15" t="s">
        <v>69</v>
      </c>
      <c r="D17" s="14" t="s">
        <v>70</v>
      </c>
      <c r="E17" s="14" t="s">
        <v>56</v>
      </c>
      <c r="F17" s="16">
        <v>91</v>
      </c>
      <c r="G17" s="17">
        <v>4235.37</v>
      </c>
      <c r="H17" s="17">
        <v>6.05</v>
      </c>
      <c r="I17" s="17">
        <v>6.05</v>
      </c>
      <c r="J17" s="17">
        <v>0</v>
      </c>
      <c r="K17" s="17">
        <f t="shared" si="1"/>
        <v>25775.73</v>
      </c>
      <c r="L17" s="17">
        <v>25422.05</v>
      </c>
      <c r="M17" s="17">
        <v>0</v>
      </c>
      <c r="N17" s="17">
        <v>353.68</v>
      </c>
      <c r="O17" s="17">
        <f t="shared" si="2"/>
        <v>22186.06</v>
      </c>
      <c r="P17" s="17">
        <v>22182.97</v>
      </c>
      <c r="Q17" s="17">
        <v>0</v>
      </c>
      <c r="R17" s="17">
        <v>3.09</v>
      </c>
      <c r="S17" s="17">
        <f t="shared" si="3"/>
        <v>3589.6699999999983</v>
      </c>
      <c r="T17" s="17">
        <f t="shared" si="4"/>
        <v>884318.91</v>
      </c>
      <c r="U17" s="17">
        <v>875529.15</v>
      </c>
      <c r="V17" s="17">
        <v>0</v>
      </c>
      <c r="W17" s="17">
        <v>8789.76</v>
      </c>
      <c r="X17" s="17">
        <f t="shared" si="5"/>
        <v>818910.12</v>
      </c>
      <c r="Y17" s="17">
        <v>817782.69</v>
      </c>
      <c r="Z17" s="17">
        <v>0</v>
      </c>
      <c r="AA17" s="17">
        <v>1127.43</v>
      </c>
      <c r="AB17" s="17">
        <f t="shared" si="6"/>
        <v>65408.79000000004</v>
      </c>
      <c r="AC17" s="31">
        <f t="shared" si="7"/>
        <v>0.9260348396258992</v>
      </c>
      <c r="AD17" s="15" t="s">
        <v>44</v>
      </c>
      <c r="AE17" s="15" t="s">
        <v>73</v>
      </c>
      <c r="AF17" s="18"/>
      <c r="AG17" s="18"/>
      <c r="AH17" s="18">
        <f t="shared" si="0"/>
        <v>818910.12</v>
      </c>
    </row>
    <row r="18" spans="1:34" ht="15" customHeight="1">
      <c r="A18" s="13">
        <v>13</v>
      </c>
      <c r="B18" s="14" t="s">
        <v>68</v>
      </c>
      <c r="C18" s="15" t="s">
        <v>69</v>
      </c>
      <c r="D18" s="14" t="s">
        <v>74</v>
      </c>
      <c r="E18" s="14" t="s">
        <v>56</v>
      </c>
      <c r="F18" s="16">
        <v>8</v>
      </c>
      <c r="G18" s="17">
        <v>390.2</v>
      </c>
      <c r="H18" s="17">
        <v>6.05</v>
      </c>
      <c r="I18" s="17">
        <v>6.05</v>
      </c>
      <c r="J18" s="17">
        <v>0</v>
      </c>
      <c r="K18" s="17">
        <f t="shared" si="1"/>
        <v>2411.4399999999996</v>
      </c>
      <c r="L18" s="17">
        <v>2360.74</v>
      </c>
      <c r="M18" s="17">
        <v>0</v>
      </c>
      <c r="N18" s="17">
        <v>50.7</v>
      </c>
      <c r="O18" s="17">
        <f t="shared" si="2"/>
        <v>2429.15</v>
      </c>
      <c r="P18" s="17">
        <v>2429.15</v>
      </c>
      <c r="Q18" s="17">
        <v>0</v>
      </c>
      <c r="R18" s="17">
        <v>0</v>
      </c>
      <c r="S18" s="17">
        <f t="shared" si="3"/>
        <v>-17.71000000000049</v>
      </c>
      <c r="T18" s="17">
        <f t="shared" si="4"/>
        <v>81814.76000000001</v>
      </c>
      <c r="U18" s="17">
        <v>81337.46</v>
      </c>
      <c r="V18" s="17">
        <v>0</v>
      </c>
      <c r="W18" s="17">
        <v>477.3</v>
      </c>
      <c r="X18" s="17">
        <f t="shared" si="5"/>
        <v>75797.44</v>
      </c>
      <c r="Y18" s="17">
        <v>75723.89</v>
      </c>
      <c r="Z18" s="17">
        <v>0</v>
      </c>
      <c r="AA18" s="17">
        <v>73.55</v>
      </c>
      <c r="AB18" s="17">
        <f t="shared" si="6"/>
        <v>6017.320000000007</v>
      </c>
      <c r="AC18" s="31">
        <f t="shared" si="7"/>
        <v>0.9264519018328722</v>
      </c>
      <c r="AD18" s="15" t="s">
        <v>44</v>
      </c>
      <c r="AE18" s="15" t="s">
        <v>75</v>
      </c>
      <c r="AF18" s="18"/>
      <c r="AG18" s="18"/>
      <c r="AH18" s="18">
        <f t="shared" si="0"/>
        <v>75797.44</v>
      </c>
    </row>
    <row r="19" spans="1:34" ht="15" customHeight="1">
      <c r="A19" s="13">
        <v>14</v>
      </c>
      <c r="B19" s="14" t="s">
        <v>76</v>
      </c>
      <c r="C19" s="15" t="s">
        <v>77</v>
      </c>
      <c r="D19" s="14" t="s">
        <v>78</v>
      </c>
      <c r="E19" s="14" t="s">
        <v>59</v>
      </c>
      <c r="F19" s="16">
        <v>18</v>
      </c>
      <c r="G19" s="17">
        <v>862.1</v>
      </c>
      <c r="H19" s="17">
        <v>6.05</v>
      </c>
      <c r="I19" s="17">
        <v>6.05</v>
      </c>
      <c r="J19" s="17">
        <v>0</v>
      </c>
      <c r="K19" s="17">
        <f t="shared" si="1"/>
        <v>5297.9800000000005</v>
      </c>
      <c r="L19" s="17">
        <v>5215.77</v>
      </c>
      <c r="M19" s="17">
        <v>0</v>
      </c>
      <c r="N19" s="17">
        <v>82.21</v>
      </c>
      <c r="O19" s="17">
        <f t="shared" si="2"/>
        <v>6132.13</v>
      </c>
      <c r="P19" s="17">
        <v>6132.13</v>
      </c>
      <c r="Q19" s="17">
        <v>0</v>
      </c>
      <c r="R19" s="17">
        <v>0</v>
      </c>
      <c r="S19" s="17">
        <f t="shared" si="3"/>
        <v>-834.1499999999996</v>
      </c>
      <c r="T19" s="17">
        <f t="shared" si="4"/>
        <v>182787.13</v>
      </c>
      <c r="U19" s="17">
        <v>179796.63</v>
      </c>
      <c r="V19" s="17">
        <v>0</v>
      </c>
      <c r="W19" s="17">
        <v>2990.5</v>
      </c>
      <c r="X19" s="17">
        <f t="shared" si="5"/>
        <v>162769.33</v>
      </c>
      <c r="Y19" s="17">
        <v>162350.25</v>
      </c>
      <c r="Z19" s="17">
        <v>0</v>
      </c>
      <c r="AA19" s="17">
        <v>419.08</v>
      </c>
      <c r="AB19" s="17">
        <f t="shared" si="6"/>
        <v>20017.800000000017</v>
      </c>
      <c r="AC19" s="31">
        <f t="shared" si="7"/>
        <v>0.8904857251164235</v>
      </c>
      <c r="AD19" s="15" t="s">
        <v>44</v>
      </c>
      <c r="AE19" s="15" t="s">
        <v>79</v>
      </c>
      <c r="AF19" s="18"/>
      <c r="AG19" s="18"/>
      <c r="AH19" s="18">
        <f t="shared" si="0"/>
        <v>162769.33</v>
      </c>
    </row>
    <row r="20" spans="1:34" ht="15" customHeight="1">
      <c r="A20" s="13">
        <v>15</v>
      </c>
      <c r="B20" s="14" t="s">
        <v>80</v>
      </c>
      <c r="C20" s="15" t="s">
        <v>81</v>
      </c>
      <c r="D20" s="14" t="s">
        <v>82</v>
      </c>
      <c r="E20" s="14" t="s">
        <v>83</v>
      </c>
      <c r="F20" s="16">
        <v>87</v>
      </c>
      <c r="G20" s="17">
        <v>4260</v>
      </c>
      <c r="H20" s="17">
        <v>6.05</v>
      </c>
      <c r="I20" s="17">
        <v>6.05</v>
      </c>
      <c r="J20" s="17">
        <v>0</v>
      </c>
      <c r="K20" s="17">
        <f t="shared" si="1"/>
        <v>25773.24</v>
      </c>
      <c r="L20" s="17">
        <v>25773.24</v>
      </c>
      <c r="M20" s="17">
        <v>0</v>
      </c>
      <c r="N20" s="17">
        <v>0</v>
      </c>
      <c r="O20" s="17">
        <f t="shared" si="2"/>
        <v>28334.27</v>
      </c>
      <c r="P20" s="17">
        <v>28334.27</v>
      </c>
      <c r="Q20" s="17">
        <v>0</v>
      </c>
      <c r="R20" s="17">
        <v>0</v>
      </c>
      <c r="S20" s="17">
        <f t="shared" si="3"/>
        <v>-2561.029999999999</v>
      </c>
      <c r="T20" s="17">
        <f t="shared" si="4"/>
        <v>892302.29</v>
      </c>
      <c r="U20" s="17">
        <v>891971.26</v>
      </c>
      <c r="V20" s="17">
        <v>0</v>
      </c>
      <c r="W20" s="17">
        <v>331.03</v>
      </c>
      <c r="X20" s="17">
        <f t="shared" si="5"/>
        <v>894505.5900000001</v>
      </c>
      <c r="Y20" s="17">
        <v>894174.56</v>
      </c>
      <c r="Z20" s="17">
        <v>0</v>
      </c>
      <c r="AA20" s="17">
        <v>331.03</v>
      </c>
      <c r="AB20" s="17">
        <f t="shared" si="6"/>
        <v>-2203.3000000000466</v>
      </c>
      <c r="AC20" s="31">
        <f t="shared" si="7"/>
        <v>1.002469230466729</v>
      </c>
      <c r="AD20" s="15" t="s">
        <v>44</v>
      </c>
      <c r="AE20" s="15" t="s">
        <v>84</v>
      </c>
      <c r="AF20" s="18"/>
      <c r="AG20" s="18"/>
      <c r="AH20" s="18">
        <f t="shared" si="0"/>
        <v>894505.5900000001</v>
      </c>
    </row>
    <row r="21" spans="1:34" ht="15" customHeight="1">
      <c r="A21" s="13">
        <v>16</v>
      </c>
      <c r="B21" s="14" t="s">
        <v>85</v>
      </c>
      <c r="C21" s="15" t="s">
        <v>86</v>
      </c>
      <c r="D21" s="14" t="s">
        <v>87</v>
      </c>
      <c r="E21" s="14" t="s">
        <v>88</v>
      </c>
      <c r="F21" s="16">
        <v>25</v>
      </c>
      <c r="G21" s="17">
        <v>1251</v>
      </c>
      <c r="H21" s="17">
        <v>6.05</v>
      </c>
      <c r="I21" s="17">
        <v>6.05</v>
      </c>
      <c r="J21" s="17">
        <v>0</v>
      </c>
      <c r="K21" s="17">
        <f t="shared" si="1"/>
        <v>7656.21</v>
      </c>
      <c r="L21" s="17">
        <v>7568.62</v>
      </c>
      <c r="M21" s="17">
        <v>0</v>
      </c>
      <c r="N21" s="17">
        <v>87.59</v>
      </c>
      <c r="O21" s="17">
        <f t="shared" si="2"/>
        <v>7260.99</v>
      </c>
      <c r="P21" s="17">
        <v>7258.25</v>
      </c>
      <c r="Q21" s="17">
        <v>0</v>
      </c>
      <c r="R21" s="17">
        <v>2.74</v>
      </c>
      <c r="S21" s="17">
        <f t="shared" si="3"/>
        <v>395.22000000000025</v>
      </c>
      <c r="T21" s="17">
        <f t="shared" si="4"/>
        <v>262980.9</v>
      </c>
      <c r="U21" s="17">
        <v>261137.88</v>
      </c>
      <c r="V21" s="17">
        <v>0</v>
      </c>
      <c r="W21" s="17">
        <v>1843.02</v>
      </c>
      <c r="X21" s="17">
        <f t="shared" si="5"/>
        <v>250280.12</v>
      </c>
      <c r="Y21" s="17">
        <v>250138.16</v>
      </c>
      <c r="Z21" s="17">
        <v>0</v>
      </c>
      <c r="AA21" s="17">
        <v>141.96</v>
      </c>
      <c r="AB21" s="17">
        <f t="shared" si="6"/>
        <v>12700.780000000028</v>
      </c>
      <c r="AC21" s="31">
        <f t="shared" si="7"/>
        <v>0.9517045534485583</v>
      </c>
      <c r="AD21" s="15" t="s">
        <v>44</v>
      </c>
      <c r="AE21" s="15" t="s">
        <v>89</v>
      </c>
      <c r="AF21" s="18"/>
      <c r="AG21" s="18"/>
      <c r="AH21" s="18">
        <f t="shared" si="0"/>
        <v>250280.12</v>
      </c>
    </row>
    <row r="22" spans="1:34" ht="15" customHeight="1">
      <c r="A22" s="13">
        <v>17</v>
      </c>
      <c r="B22" s="14" t="s">
        <v>90</v>
      </c>
      <c r="C22" s="15" t="s">
        <v>91</v>
      </c>
      <c r="D22" s="14" t="s">
        <v>92</v>
      </c>
      <c r="E22" s="14" t="s">
        <v>93</v>
      </c>
      <c r="F22" s="16">
        <v>78</v>
      </c>
      <c r="G22" s="17">
        <v>3271.5</v>
      </c>
      <c r="H22" s="17">
        <v>6.05</v>
      </c>
      <c r="I22" s="17">
        <v>6.05</v>
      </c>
      <c r="J22" s="17">
        <v>0</v>
      </c>
      <c r="K22" s="17">
        <f t="shared" si="1"/>
        <v>19792.8</v>
      </c>
      <c r="L22" s="17">
        <v>19792.8</v>
      </c>
      <c r="M22" s="17">
        <v>0</v>
      </c>
      <c r="N22" s="17">
        <v>0</v>
      </c>
      <c r="O22" s="17">
        <f t="shared" si="2"/>
        <v>0</v>
      </c>
      <c r="P22" s="17">
        <v>0</v>
      </c>
      <c r="Q22" s="17">
        <v>0</v>
      </c>
      <c r="R22" s="17">
        <v>0</v>
      </c>
      <c r="S22" s="17">
        <f t="shared" si="3"/>
        <v>19792.8</v>
      </c>
      <c r="T22" s="17">
        <f t="shared" si="4"/>
        <v>689731.5900000001</v>
      </c>
      <c r="U22" s="17">
        <v>681864.8</v>
      </c>
      <c r="V22" s="17">
        <v>0</v>
      </c>
      <c r="W22" s="17">
        <v>7866.79</v>
      </c>
      <c r="X22" s="17">
        <f t="shared" si="5"/>
        <v>504762.82</v>
      </c>
      <c r="Y22" s="17">
        <v>502942.78</v>
      </c>
      <c r="Z22" s="17">
        <v>0</v>
      </c>
      <c r="AA22" s="17">
        <v>1820.04</v>
      </c>
      <c r="AB22" s="17">
        <f t="shared" si="6"/>
        <v>184968.77000000008</v>
      </c>
      <c r="AC22" s="31">
        <f t="shared" si="7"/>
        <v>0.7318249987650992</v>
      </c>
      <c r="AD22" s="15" t="s">
        <v>94</v>
      </c>
      <c r="AE22" s="15" t="s">
        <v>95</v>
      </c>
      <c r="AF22" s="18"/>
      <c r="AG22" s="18"/>
      <c r="AH22" s="18">
        <f t="shared" si="0"/>
        <v>504762.82</v>
      </c>
    </row>
    <row r="23" spans="1:34" ht="15" customHeight="1">
      <c r="A23" s="13">
        <v>18</v>
      </c>
      <c r="B23" s="14" t="s">
        <v>90</v>
      </c>
      <c r="C23" s="15" t="s">
        <v>91</v>
      </c>
      <c r="D23" s="14" t="s">
        <v>92</v>
      </c>
      <c r="E23" s="14" t="s">
        <v>46</v>
      </c>
      <c r="F23" s="16">
        <v>99</v>
      </c>
      <c r="G23" s="17">
        <v>4871.8</v>
      </c>
      <c r="H23" s="17">
        <v>6.05</v>
      </c>
      <c r="I23" s="17">
        <v>6.05</v>
      </c>
      <c r="J23" s="17">
        <v>0</v>
      </c>
      <c r="K23" s="17">
        <f t="shared" si="1"/>
        <v>29538.14</v>
      </c>
      <c r="L23" s="17">
        <v>29474.6</v>
      </c>
      <c r="M23" s="17">
        <v>0</v>
      </c>
      <c r="N23" s="17">
        <v>63.54</v>
      </c>
      <c r="O23" s="17">
        <f t="shared" si="2"/>
        <v>27155.01</v>
      </c>
      <c r="P23" s="17">
        <v>27155.01</v>
      </c>
      <c r="Q23" s="17">
        <v>0</v>
      </c>
      <c r="R23" s="17">
        <v>0</v>
      </c>
      <c r="S23" s="17">
        <f t="shared" si="3"/>
        <v>2383.130000000001</v>
      </c>
      <c r="T23" s="17">
        <f t="shared" si="4"/>
        <v>1017810.27</v>
      </c>
      <c r="U23" s="17">
        <v>1015613.76</v>
      </c>
      <c r="V23" s="17">
        <v>0</v>
      </c>
      <c r="W23" s="17">
        <v>2196.51</v>
      </c>
      <c r="X23" s="17">
        <f t="shared" si="5"/>
        <v>1010281.88</v>
      </c>
      <c r="Y23" s="17">
        <v>1009129.23</v>
      </c>
      <c r="Z23" s="17">
        <v>0</v>
      </c>
      <c r="AA23" s="17">
        <v>1152.65</v>
      </c>
      <c r="AB23" s="17">
        <f t="shared" si="6"/>
        <v>7528.390000000014</v>
      </c>
      <c r="AC23" s="31">
        <f t="shared" si="7"/>
        <v>0.9926033463977525</v>
      </c>
      <c r="AD23" s="15" t="s">
        <v>44</v>
      </c>
      <c r="AE23" s="15" t="s">
        <v>96</v>
      </c>
      <c r="AF23" s="18"/>
      <c r="AG23" s="18"/>
      <c r="AH23" s="18">
        <f t="shared" si="0"/>
        <v>1010281.88</v>
      </c>
    </row>
    <row r="24" spans="1:34" ht="15" customHeight="1">
      <c r="A24" s="13">
        <v>19</v>
      </c>
      <c r="B24" s="14" t="s">
        <v>90</v>
      </c>
      <c r="C24" s="15" t="s">
        <v>91</v>
      </c>
      <c r="D24" s="14" t="s">
        <v>97</v>
      </c>
      <c r="E24" s="14" t="s">
        <v>56</v>
      </c>
      <c r="F24" s="16">
        <v>70</v>
      </c>
      <c r="G24" s="17">
        <v>3300.7</v>
      </c>
      <c r="H24" s="17">
        <v>6.05</v>
      </c>
      <c r="I24" s="17">
        <v>6.05</v>
      </c>
      <c r="J24" s="17">
        <v>0</v>
      </c>
      <c r="K24" s="17">
        <f t="shared" si="1"/>
        <v>20323.74</v>
      </c>
      <c r="L24" s="17">
        <v>19969.38</v>
      </c>
      <c r="M24" s="17">
        <v>0</v>
      </c>
      <c r="N24" s="17">
        <v>354.36</v>
      </c>
      <c r="O24" s="17">
        <f t="shared" si="2"/>
        <v>20244.9</v>
      </c>
      <c r="P24" s="17">
        <v>20239.33</v>
      </c>
      <c r="Q24" s="17">
        <v>0</v>
      </c>
      <c r="R24" s="17">
        <v>5.57</v>
      </c>
      <c r="S24" s="17">
        <f t="shared" si="3"/>
        <v>78.84000000000015</v>
      </c>
      <c r="T24" s="17">
        <f t="shared" si="4"/>
        <v>695507.79</v>
      </c>
      <c r="U24" s="17">
        <v>688343.04</v>
      </c>
      <c r="V24" s="17">
        <v>0</v>
      </c>
      <c r="W24" s="17">
        <v>7164.75</v>
      </c>
      <c r="X24" s="17">
        <f t="shared" si="5"/>
        <v>636483.99</v>
      </c>
      <c r="Y24" s="17">
        <v>635359.6</v>
      </c>
      <c r="Z24" s="17">
        <v>0</v>
      </c>
      <c r="AA24" s="17">
        <v>1124.39</v>
      </c>
      <c r="AB24" s="17">
        <f t="shared" si="6"/>
        <v>59023.80000000005</v>
      </c>
      <c r="AC24" s="31">
        <f t="shared" si="7"/>
        <v>0.9151356737499662</v>
      </c>
      <c r="AD24" s="15" t="s">
        <v>44</v>
      </c>
      <c r="AE24" s="15" t="s">
        <v>98</v>
      </c>
      <c r="AF24" s="18"/>
      <c r="AG24" s="18"/>
      <c r="AH24" s="18">
        <f t="shared" si="0"/>
        <v>636483.99</v>
      </c>
    </row>
    <row r="25" spans="1:34" ht="15" customHeight="1">
      <c r="A25" s="13">
        <v>20</v>
      </c>
      <c r="B25" s="14" t="s">
        <v>90</v>
      </c>
      <c r="C25" s="15" t="s">
        <v>91</v>
      </c>
      <c r="D25" s="14" t="s">
        <v>99</v>
      </c>
      <c r="E25" s="14" t="s">
        <v>43</v>
      </c>
      <c r="F25" s="16">
        <v>30</v>
      </c>
      <c r="G25" s="17">
        <v>1404.95</v>
      </c>
      <c r="H25" s="17">
        <v>6.05</v>
      </c>
      <c r="I25" s="17">
        <v>6.05</v>
      </c>
      <c r="J25" s="17">
        <v>0</v>
      </c>
      <c r="K25" s="17">
        <f t="shared" si="1"/>
        <v>8576.830000000002</v>
      </c>
      <c r="L25" s="17">
        <v>8500.04</v>
      </c>
      <c r="M25" s="17">
        <v>0</v>
      </c>
      <c r="N25" s="17">
        <v>76.79</v>
      </c>
      <c r="O25" s="17">
        <f t="shared" si="2"/>
        <v>13098.519999999999</v>
      </c>
      <c r="P25" s="17">
        <v>13097.97</v>
      </c>
      <c r="Q25" s="17">
        <v>0</v>
      </c>
      <c r="R25" s="17">
        <v>0.55</v>
      </c>
      <c r="S25" s="17">
        <f t="shared" si="3"/>
        <v>-4521.689999999997</v>
      </c>
      <c r="T25" s="17">
        <f t="shared" si="4"/>
        <v>294210.25</v>
      </c>
      <c r="U25" s="17">
        <v>292733.85</v>
      </c>
      <c r="V25" s="17">
        <v>0</v>
      </c>
      <c r="W25" s="17">
        <v>1476.4</v>
      </c>
      <c r="X25" s="17">
        <f t="shared" si="5"/>
        <v>283870.29</v>
      </c>
      <c r="Y25" s="17">
        <v>283798.04</v>
      </c>
      <c r="Z25" s="17">
        <v>0</v>
      </c>
      <c r="AA25" s="17">
        <v>72.25</v>
      </c>
      <c r="AB25" s="17">
        <f t="shared" si="6"/>
        <v>10339.960000000021</v>
      </c>
      <c r="AC25" s="31">
        <f t="shared" si="7"/>
        <v>0.964855201339858</v>
      </c>
      <c r="AD25" s="15" t="s">
        <v>44</v>
      </c>
      <c r="AE25" s="15" t="s">
        <v>100</v>
      </c>
      <c r="AF25" s="18"/>
      <c r="AG25" s="18"/>
      <c r="AH25" s="18">
        <f t="shared" si="0"/>
        <v>283870.29</v>
      </c>
    </row>
    <row r="26" spans="1:34" ht="15" customHeight="1">
      <c r="A26" s="13">
        <v>21</v>
      </c>
      <c r="B26" s="14" t="s">
        <v>101</v>
      </c>
      <c r="C26" s="15" t="s">
        <v>102</v>
      </c>
      <c r="D26" s="14" t="s">
        <v>103</v>
      </c>
      <c r="E26" s="14" t="s">
        <v>104</v>
      </c>
      <c r="F26" s="16">
        <v>12</v>
      </c>
      <c r="G26" s="17">
        <v>521.36</v>
      </c>
      <c r="H26" s="17">
        <v>6.05</v>
      </c>
      <c r="I26" s="17">
        <v>6.05</v>
      </c>
      <c r="J26" s="17">
        <v>0</v>
      </c>
      <c r="K26" s="17">
        <f t="shared" si="1"/>
        <v>3154.26</v>
      </c>
      <c r="L26" s="17">
        <v>3154.26</v>
      </c>
      <c r="M26" s="17">
        <v>0</v>
      </c>
      <c r="N26" s="17">
        <v>0</v>
      </c>
      <c r="O26" s="17">
        <f t="shared" si="2"/>
        <v>3154.26</v>
      </c>
      <c r="P26" s="17">
        <v>3154.26</v>
      </c>
      <c r="Q26" s="17">
        <v>0</v>
      </c>
      <c r="R26" s="17">
        <v>0</v>
      </c>
      <c r="S26" s="17">
        <f t="shared" si="3"/>
        <v>0</v>
      </c>
      <c r="T26" s="17">
        <f t="shared" si="4"/>
        <v>108813.22</v>
      </c>
      <c r="U26" s="17">
        <v>108677.78</v>
      </c>
      <c r="V26" s="17">
        <v>0</v>
      </c>
      <c r="W26" s="17">
        <v>135.44</v>
      </c>
      <c r="X26" s="17">
        <f t="shared" si="5"/>
        <v>108813.22</v>
      </c>
      <c r="Y26" s="17">
        <v>108677.78</v>
      </c>
      <c r="Z26" s="17">
        <v>0</v>
      </c>
      <c r="AA26" s="17">
        <v>135.44</v>
      </c>
      <c r="AB26" s="17">
        <f t="shared" si="6"/>
        <v>0</v>
      </c>
      <c r="AC26" s="31">
        <f t="shared" si="7"/>
        <v>1</v>
      </c>
      <c r="AD26" s="15" t="s">
        <v>44</v>
      </c>
      <c r="AE26" s="15" t="s">
        <v>105</v>
      </c>
      <c r="AF26" s="18"/>
      <c r="AG26" s="18"/>
      <c r="AH26" s="18">
        <f t="shared" si="0"/>
        <v>108813.22</v>
      </c>
    </row>
    <row r="27" spans="1:34" ht="15" customHeight="1">
      <c r="A27" s="13">
        <v>22</v>
      </c>
      <c r="B27" s="14" t="s">
        <v>101</v>
      </c>
      <c r="C27" s="15" t="s">
        <v>102</v>
      </c>
      <c r="D27" s="14" t="s">
        <v>106</v>
      </c>
      <c r="E27" s="14" t="s">
        <v>71</v>
      </c>
      <c r="F27" s="16">
        <v>90</v>
      </c>
      <c r="G27" s="17">
        <v>4215.7</v>
      </c>
      <c r="H27" s="17">
        <v>6.05</v>
      </c>
      <c r="I27" s="17">
        <v>6.05</v>
      </c>
      <c r="J27" s="17">
        <v>0</v>
      </c>
      <c r="K27" s="17">
        <f t="shared" si="1"/>
        <v>25826.01</v>
      </c>
      <c r="L27" s="17">
        <v>25505.17</v>
      </c>
      <c r="M27" s="17">
        <v>0</v>
      </c>
      <c r="N27" s="17">
        <v>320.84</v>
      </c>
      <c r="O27" s="17">
        <f t="shared" si="2"/>
        <v>23610.32</v>
      </c>
      <c r="P27" s="17">
        <v>23610.32</v>
      </c>
      <c r="Q27" s="17">
        <v>0</v>
      </c>
      <c r="R27" s="17">
        <v>0</v>
      </c>
      <c r="S27" s="17">
        <f t="shared" si="3"/>
        <v>2215.6899999999987</v>
      </c>
      <c r="T27" s="17">
        <f t="shared" si="4"/>
        <v>885433.01</v>
      </c>
      <c r="U27" s="17">
        <v>878978.83</v>
      </c>
      <c r="V27" s="17">
        <v>0</v>
      </c>
      <c r="W27" s="17">
        <v>6454.18</v>
      </c>
      <c r="X27" s="17">
        <f t="shared" si="5"/>
        <v>830360.84</v>
      </c>
      <c r="Y27" s="17">
        <v>829338.63</v>
      </c>
      <c r="Z27" s="17">
        <v>0</v>
      </c>
      <c r="AA27" s="17">
        <v>1022.21</v>
      </c>
      <c r="AB27" s="17">
        <f t="shared" si="6"/>
        <v>55072.17000000004</v>
      </c>
      <c r="AC27" s="31">
        <f t="shared" si="7"/>
        <v>0.9378019913669132</v>
      </c>
      <c r="AD27" s="15" t="s">
        <v>44</v>
      </c>
      <c r="AE27" s="15" t="s">
        <v>107</v>
      </c>
      <c r="AF27" s="18"/>
      <c r="AG27" s="18"/>
      <c r="AH27" s="18">
        <f t="shared" si="0"/>
        <v>830360.84</v>
      </c>
    </row>
    <row r="28" spans="1:34" ht="15" customHeight="1">
      <c r="A28" s="13">
        <v>23</v>
      </c>
      <c r="B28" s="14" t="s">
        <v>101</v>
      </c>
      <c r="C28" s="15" t="s">
        <v>102</v>
      </c>
      <c r="D28" s="14" t="s">
        <v>108</v>
      </c>
      <c r="E28" s="14" t="s">
        <v>109</v>
      </c>
      <c r="F28" s="16">
        <v>72</v>
      </c>
      <c r="G28" s="17">
        <v>3337.4</v>
      </c>
      <c r="H28" s="17">
        <v>6.05</v>
      </c>
      <c r="I28" s="17">
        <v>6.05</v>
      </c>
      <c r="J28" s="17">
        <v>0</v>
      </c>
      <c r="K28" s="17">
        <f t="shared" si="1"/>
        <v>20263.15</v>
      </c>
      <c r="L28" s="17">
        <v>20191.45</v>
      </c>
      <c r="M28" s="17">
        <v>0</v>
      </c>
      <c r="N28" s="17">
        <v>71.7</v>
      </c>
      <c r="O28" s="17">
        <f t="shared" si="2"/>
        <v>22436.28</v>
      </c>
      <c r="P28" s="17">
        <v>22433.84</v>
      </c>
      <c r="Q28" s="17">
        <v>0</v>
      </c>
      <c r="R28" s="17">
        <v>2.44</v>
      </c>
      <c r="S28" s="17">
        <f t="shared" si="3"/>
        <v>-2173.1299999999974</v>
      </c>
      <c r="T28" s="17">
        <f t="shared" si="4"/>
        <v>696957.7899999999</v>
      </c>
      <c r="U28" s="17">
        <v>695680.45</v>
      </c>
      <c r="V28" s="17">
        <v>0</v>
      </c>
      <c r="W28" s="17">
        <v>1277.34</v>
      </c>
      <c r="X28" s="17">
        <f t="shared" si="5"/>
        <v>684577.2899999999</v>
      </c>
      <c r="Y28" s="17">
        <v>684082.85</v>
      </c>
      <c r="Z28" s="17">
        <v>0</v>
      </c>
      <c r="AA28" s="17">
        <v>494.44</v>
      </c>
      <c r="AB28" s="17">
        <f t="shared" si="6"/>
        <v>12380.5</v>
      </c>
      <c r="AC28" s="31">
        <f t="shared" si="7"/>
        <v>0.9822363704407407</v>
      </c>
      <c r="AD28" s="15" t="s">
        <v>44</v>
      </c>
      <c r="AE28" s="15" t="s">
        <v>110</v>
      </c>
      <c r="AF28" s="18"/>
      <c r="AG28" s="18"/>
      <c r="AH28" s="18">
        <f t="shared" si="0"/>
        <v>684577.2899999999</v>
      </c>
    </row>
    <row r="29" spans="1:34" ht="15" customHeight="1">
      <c r="A29" s="13">
        <v>24</v>
      </c>
      <c r="B29" s="14" t="s">
        <v>101</v>
      </c>
      <c r="C29" s="15" t="s">
        <v>102</v>
      </c>
      <c r="D29" s="14" t="s">
        <v>108</v>
      </c>
      <c r="E29" s="14" t="s">
        <v>111</v>
      </c>
      <c r="F29" s="16">
        <v>72</v>
      </c>
      <c r="G29" s="17">
        <v>3348.7</v>
      </c>
      <c r="H29" s="17">
        <v>6.05</v>
      </c>
      <c r="I29" s="17">
        <v>6.05</v>
      </c>
      <c r="J29" s="17">
        <v>0</v>
      </c>
      <c r="K29" s="17">
        <f t="shared" si="1"/>
        <v>20548.2</v>
      </c>
      <c r="L29" s="17">
        <v>20259.83</v>
      </c>
      <c r="M29" s="17">
        <v>0</v>
      </c>
      <c r="N29" s="17">
        <v>288.37</v>
      </c>
      <c r="O29" s="17">
        <f t="shared" si="2"/>
        <v>18605.54</v>
      </c>
      <c r="P29" s="17">
        <v>18605.06</v>
      </c>
      <c r="Q29" s="17">
        <v>0</v>
      </c>
      <c r="R29" s="17">
        <v>0.48</v>
      </c>
      <c r="S29" s="17">
        <f t="shared" si="3"/>
        <v>1942.6599999999999</v>
      </c>
      <c r="T29" s="17">
        <f t="shared" si="4"/>
        <v>703501.1000000001</v>
      </c>
      <c r="U29" s="17">
        <v>698178.04</v>
      </c>
      <c r="V29" s="17">
        <v>0</v>
      </c>
      <c r="W29" s="17">
        <v>5323.06</v>
      </c>
      <c r="X29" s="17">
        <f t="shared" si="5"/>
        <v>657201.64</v>
      </c>
      <c r="Y29" s="17">
        <v>656883.73</v>
      </c>
      <c r="Z29" s="17">
        <v>0</v>
      </c>
      <c r="AA29" s="17">
        <v>317.91</v>
      </c>
      <c r="AB29" s="17">
        <f t="shared" si="6"/>
        <v>46299.46000000008</v>
      </c>
      <c r="AC29" s="31">
        <f t="shared" si="7"/>
        <v>0.9341870822945407</v>
      </c>
      <c r="AD29" s="15" t="s">
        <v>44</v>
      </c>
      <c r="AE29" s="15" t="s">
        <v>112</v>
      </c>
      <c r="AF29" s="18"/>
      <c r="AG29" s="18"/>
      <c r="AH29" s="18">
        <f t="shared" si="0"/>
        <v>657201.64</v>
      </c>
    </row>
    <row r="30" spans="1:34" ht="15" customHeight="1">
      <c r="A30" s="13">
        <v>25</v>
      </c>
      <c r="B30" s="14" t="s">
        <v>101</v>
      </c>
      <c r="C30" s="15" t="s">
        <v>102</v>
      </c>
      <c r="D30" s="14" t="s">
        <v>108</v>
      </c>
      <c r="E30" s="14" t="s">
        <v>113</v>
      </c>
      <c r="F30" s="16">
        <v>49</v>
      </c>
      <c r="G30" s="17">
        <v>1972.78</v>
      </c>
      <c r="H30" s="17">
        <v>6.05</v>
      </c>
      <c r="I30" s="17">
        <v>6.05</v>
      </c>
      <c r="J30" s="17">
        <v>0</v>
      </c>
      <c r="K30" s="17">
        <f t="shared" si="1"/>
        <v>12029.89</v>
      </c>
      <c r="L30" s="17">
        <v>11935.42</v>
      </c>
      <c r="M30" s="17">
        <v>0</v>
      </c>
      <c r="N30" s="17">
        <v>94.47</v>
      </c>
      <c r="O30" s="17">
        <f t="shared" si="2"/>
        <v>11899.71</v>
      </c>
      <c r="P30" s="17">
        <v>11899.71</v>
      </c>
      <c r="Q30" s="17">
        <v>0</v>
      </c>
      <c r="R30" s="17">
        <v>0</v>
      </c>
      <c r="S30" s="17">
        <f t="shared" si="3"/>
        <v>130.1800000000003</v>
      </c>
      <c r="T30" s="17">
        <f t="shared" si="4"/>
        <v>412637.1</v>
      </c>
      <c r="U30" s="17">
        <v>411300.47</v>
      </c>
      <c r="V30" s="17">
        <v>0</v>
      </c>
      <c r="W30" s="17">
        <v>1336.63</v>
      </c>
      <c r="X30" s="17">
        <f t="shared" si="5"/>
        <v>399273.6</v>
      </c>
      <c r="Y30" s="17">
        <v>399141.22</v>
      </c>
      <c r="Z30" s="17">
        <v>0</v>
      </c>
      <c r="AA30" s="17">
        <v>132.38</v>
      </c>
      <c r="AB30" s="17">
        <f t="shared" si="6"/>
        <v>13363.5</v>
      </c>
      <c r="AC30" s="31">
        <f t="shared" si="7"/>
        <v>0.9676144001593652</v>
      </c>
      <c r="AD30" s="15" t="s">
        <v>44</v>
      </c>
      <c r="AE30" s="15" t="s">
        <v>114</v>
      </c>
      <c r="AF30" s="18"/>
      <c r="AG30" s="18"/>
      <c r="AH30" s="18">
        <f t="shared" si="0"/>
        <v>399273.6</v>
      </c>
    </row>
    <row r="31" spans="1:34" ht="15" customHeight="1">
      <c r="A31" s="13">
        <v>26</v>
      </c>
      <c r="B31" s="14" t="s">
        <v>101</v>
      </c>
      <c r="C31" s="15" t="s">
        <v>102</v>
      </c>
      <c r="D31" s="14" t="s">
        <v>115</v>
      </c>
      <c r="E31" s="14">
        <v>102</v>
      </c>
      <c r="F31" s="16">
        <v>16</v>
      </c>
      <c r="G31" s="17">
        <v>886</v>
      </c>
      <c r="H31" s="17">
        <v>6.05</v>
      </c>
      <c r="I31" s="17">
        <v>6.05</v>
      </c>
      <c r="J31" s="17">
        <v>0</v>
      </c>
      <c r="K31" s="17">
        <f t="shared" si="1"/>
        <v>5360.35</v>
      </c>
      <c r="L31" s="17">
        <v>5360.35</v>
      </c>
      <c r="M31" s="17">
        <v>0</v>
      </c>
      <c r="N31" s="17">
        <v>0</v>
      </c>
      <c r="O31" s="17">
        <f t="shared" si="2"/>
        <v>5360.35</v>
      </c>
      <c r="P31" s="17">
        <v>5360.35</v>
      </c>
      <c r="Q31" s="17">
        <v>0</v>
      </c>
      <c r="R31" s="17">
        <v>0</v>
      </c>
      <c r="S31" s="17">
        <f t="shared" si="3"/>
        <v>0</v>
      </c>
      <c r="T31" s="17">
        <f t="shared" si="4"/>
        <v>184820.25</v>
      </c>
      <c r="U31" s="17">
        <v>184687.15</v>
      </c>
      <c r="V31" s="17">
        <v>0</v>
      </c>
      <c r="W31" s="17">
        <v>133.1</v>
      </c>
      <c r="X31" s="17">
        <f t="shared" si="5"/>
        <v>184820.25</v>
      </c>
      <c r="Y31" s="17">
        <v>184687.15</v>
      </c>
      <c r="Z31" s="17">
        <v>0</v>
      </c>
      <c r="AA31" s="17">
        <v>133.1</v>
      </c>
      <c r="AB31" s="17">
        <f t="shared" si="6"/>
        <v>0</v>
      </c>
      <c r="AC31" s="31">
        <f t="shared" si="7"/>
        <v>1</v>
      </c>
      <c r="AD31" s="15" t="s">
        <v>44</v>
      </c>
      <c r="AE31" s="15" t="s">
        <v>116</v>
      </c>
      <c r="AF31" s="18"/>
      <c r="AG31" s="18"/>
      <c r="AH31" s="18">
        <f t="shared" si="0"/>
        <v>184820.25</v>
      </c>
    </row>
    <row r="32" spans="1:34" ht="15" customHeight="1">
      <c r="A32" s="13">
        <v>27</v>
      </c>
      <c r="B32" s="14" t="s">
        <v>101</v>
      </c>
      <c r="C32" s="15" t="s">
        <v>102</v>
      </c>
      <c r="D32" s="14" t="s">
        <v>117</v>
      </c>
      <c r="E32" s="14" t="s">
        <v>118</v>
      </c>
      <c r="F32" s="16">
        <v>61</v>
      </c>
      <c r="G32" s="17">
        <v>2705.6</v>
      </c>
      <c r="H32" s="17">
        <v>6.05</v>
      </c>
      <c r="I32" s="17">
        <v>6.05</v>
      </c>
      <c r="J32" s="17">
        <v>0</v>
      </c>
      <c r="K32" s="17">
        <f t="shared" si="1"/>
        <v>16617.51</v>
      </c>
      <c r="L32" s="17">
        <v>16369.06</v>
      </c>
      <c r="M32" s="17">
        <v>0</v>
      </c>
      <c r="N32" s="17">
        <v>248.45</v>
      </c>
      <c r="O32" s="17">
        <f t="shared" si="2"/>
        <v>15789.76</v>
      </c>
      <c r="P32" s="17">
        <v>15694.58</v>
      </c>
      <c r="Q32" s="17">
        <v>0</v>
      </c>
      <c r="R32" s="17">
        <v>95.18</v>
      </c>
      <c r="S32" s="17">
        <f t="shared" si="3"/>
        <v>827.7499999999982</v>
      </c>
      <c r="T32" s="17">
        <f t="shared" si="4"/>
        <v>568054.1599999999</v>
      </c>
      <c r="U32" s="17">
        <v>563879.44</v>
      </c>
      <c r="V32" s="17">
        <v>0</v>
      </c>
      <c r="W32" s="17">
        <v>4174.72</v>
      </c>
      <c r="X32" s="17">
        <f t="shared" si="5"/>
        <v>532161.88</v>
      </c>
      <c r="Y32" s="17">
        <v>531693.77</v>
      </c>
      <c r="Z32" s="17">
        <v>0</v>
      </c>
      <c r="AA32" s="17">
        <v>468.11</v>
      </c>
      <c r="AB32" s="17">
        <f t="shared" si="6"/>
        <v>35892.27999999991</v>
      </c>
      <c r="AC32" s="31">
        <f t="shared" si="7"/>
        <v>0.9368153909831416</v>
      </c>
      <c r="AD32" s="15" t="s">
        <v>44</v>
      </c>
      <c r="AE32" s="15" t="s">
        <v>119</v>
      </c>
      <c r="AF32" s="18"/>
      <c r="AG32" s="18"/>
      <c r="AH32" s="18">
        <f t="shared" si="0"/>
        <v>532161.88</v>
      </c>
    </row>
    <row r="33" spans="1:34" ht="15" customHeight="1">
      <c r="A33" s="13">
        <v>28</v>
      </c>
      <c r="B33" s="14" t="s">
        <v>101</v>
      </c>
      <c r="C33" s="15" t="s">
        <v>102</v>
      </c>
      <c r="D33" s="14" t="s">
        <v>120</v>
      </c>
      <c r="E33" s="14" t="s">
        <v>121</v>
      </c>
      <c r="F33" s="16">
        <v>22</v>
      </c>
      <c r="G33" s="17">
        <v>866.1</v>
      </c>
      <c r="H33" s="17">
        <v>6.05</v>
      </c>
      <c r="I33" s="17">
        <v>6.05</v>
      </c>
      <c r="J33" s="17">
        <v>0</v>
      </c>
      <c r="K33" s="17">
        <f t="shared" si="1"/>
        <v>5272.53</v>
      </c>
      <c r="L33" s="17">
        <v>5239.96</v>
      </c>
      <c r="M33" s="17">
        <v>0</v>
      </c>
      <c r="N33" s="17">
        <v>32.57</v>
      </c>
      <c r="O33" s="17">
        <f t="shared" si="2"/>
        <v>5164.94</v>
      </c>
      <c r="P33" s="17">
        <v>5164.94</v>
      </c>
      <c r="Q33" s="17">
        <v>0</v>
      </c>
      <c r="R33" s="17">
        <v>0</v>
      </c>
      <c r="S33" s="17">
        <f t="shared" si="3"/>
        <v>107.59000000000015</v>
      </c>
      <c r="T33" s="17">
        <f t="shared" si="4"/>
        <v>181569.38</v>
      </c>
      <c r="U33" s="17">
        <v>180539.04</v>
      </c>
      <c r="V33" s="17">
        <v>0</v>
      </c>
      <c r="W33" s="17">
        <v>1030.34</v>
      </c>
      <c r="X33" s="17">
        <f t="shared" si="5"/>
        <v>176652.1</v>
      </c>
      <c r="Y33" s="17">
        <v>176149.85</v>
      </c>
      <c r="Z33" s="17">
        <v>0</v>
      </c>
      <c r="AA33" s="17">
        <v>502.25</v>
      </c>
      <c r="AB33" s="17">
        <f t="shared" si="6"/>
        <v>4917.279999999999</v>
      </c>
      <c r="AC33" s="31">
        <f t="shared" si="7"/>
        <v>0.9729179005843386</v>
      </c>
      <c r="AD33" s="15" t="s">
        <v>44</v>
      </c>
      <c r="AE33" s="15" t="s">
        <v>122</v>
      </c>
      <c r="AF33" s="18"/>
      <c r="AG33" s="18"/>
      <c r="AH33" s="18">
        <f t="shared" si="0"/>
        <v>176652.1</v>
      </c>
    </row>
    <row r="34" spans="1:34" ht="15" customHeight="1">
      <c r="A34" s="13">
        <v>29</v>
      </c>
      <c r="B34" s="14" t="s">
        <v>101</v>
      </c>
      <c r="C34" s="15" t="s">
        <v>102</v>
      </c>
      <c r="D34" s="14" t="s">
        <v>123</v>
      </c>
      <c r="E34" s="14" t="s">
        <v>124</v>
      </c>
      <c r="F34" s="16">
        <v>61</v>
      </c>
      <c r="G34" s="17">
        <v>2587.2</v>
      </c>
      <c r="H34" s="17">
        <v>6.05</v>
      </c>
      <c r="I34" s="17">
        <v>6.05</v>
      </c>
      <c r="J34" s="17">
        <v>0</v>
      </c>
      <c r="K34" s="17">
        <f t="shared" si="1"/>
        <v>15810.3</v>
      </c>
      <c r="L34" s="17">
        <v>15652.71</v>
      </c>
      <c r="M34" s="17">
        <v>0</v>
      </c>
      <c r="N34" s="17">
        <v>157.59</v>
      </c>
      <c r="O34" s="17">
        <f t="shared" si="2"/>
        <v>14500.17</v>
      </c>
      <c r="P34" s="17">
        <v>14500.17</v>
      </c>
      <c r="Q34" s="17">
        <v>0</v>
      </c>
      <c r="R34" s="17">
        <v>0</v>
      </c>
      <c r="S34" s="17">
        <f t="shared" si="3"/>
        <v>1310.1299999999992</v>
      </c>
      <c r="T34" s="17">
        <f t="shared" si="4"/>
        <v>542064.48</v>
      </c>
      <c r="U34" s="17">
        <v>539314.74</v>
      </c>
      <c r="V34" s="17">
        <v>0</v>
      </c>
      <c r="W34" s="17">
        <v>2749.74</v>
      </c>
      <c r="X34" s="17">
        <f t="shared" si="5"/>
        <v>521331.35000000003</v>
      </c>
      <c r="Y34" s="17">
        <v>520615.57</v>
      </c>
      <c r="Z34" s="17">
        <v>0</v>
      </c>
      <c r="AA34" s="17">
        <v>715.78</v>
      </c>
      <c r="AB34" s="17">
        <f t="shared" si="6"/>
        <v>20733.129999999946</v>
      </c>
      <c r="AC34" s="31">
        <f t="shared" si="7"/>
        <v>0.9617515429160753</v>
      </c>
      <c r="AD34" s="15" t="s">
        <v>44</v>
      </c>
      <c r="AE34" s="15" t="s">
        <v>125</v>
      </c>
      <c r="AF34" s="18"/>
      <c r="AG34" s="18"/>
      <c r="AH34" s="18">
        <f t="shared" si="0"/>
        <v>521331.35000000003</v>
      </c>
    </row>
    <row r="35" spans="1:34" ht="15" customHeight="1">
      <c r="A35" s="13">
        <v>30</v>
      </c>
      <c r="B35" s="14" t="s">
        <v>101</v>
      </c>
      <c r="C35" s="15" t="s">
        <v>102</v>
      </c>
      <c r="D35" s="14" t="s">
        <v>123</v>
      </c>
      <c r="E35" s="14" t="s">
        <v>59</v>
      </c>
      <c r="F35" s="16">
        <v>60</v>
      </c>
      <c r="G35" s="17">
        <v>2752.9</v>
      </c>
      <c r="H35" s="17">
        <v>6.05</v>
      </c>
      <c r="I35" s="17">
        <v>6.05</v>
      </c>
      <c r="J35" s="17">
        <v>0</v>
      </c>
      <c r="K35" s="17">
        <f t="shared" si="1"/>
        <v>16789.850000000002</v>
      </c>
      <c r="L35" s="17">
        <v>16655.2</v>
      </c>
      <c r="M35" s="17">
        <v>0</v>
      </c>
      <c r="N35" s="17">
        <v>134.65</v>
      </c>
      <c r="O35" s="17">
        <f t="shared" si="2"/>
        <v>16401.019999999997</v>
      </c>
      <c r="P35" s="17">
        <v>16395.85</v>
      </c>
      <c r="Q35" s="17">
        <v>0</v>
      </c>
      <c r="R35" s="17">
        <v>5.17</v>
      </c>
      <c r="S35" s="17">
        <f t="shared" si="3"/>
        <v>388.8300000000054</v>
      </c>
      <c r="T35" s="17">
        <f t="shared" si="4"/>
        <v>576632.6499999999</v>
      </c>
      <c r="U35" s="17">
        <v>573972.32</v>
      </c>
      <c r="V35" s="17">
        <v>0</v>
      </c>
      <c r="W35" s="17">
        <v>2660.33</v>
      </c>
      <c r="X35" s="17">
        <f t="shared" si="5"/>
        <v>556880.2100000001</v>
      </c>
      <c r="Y35" s="17">
        <v>556654.15</v>
      </c>
      <c r="Z35" s="17">
        <v>0</v>
      </c>
      <c r="AA35" s="17">
        <v>226.06</v>
      </c>
      <c r="AB35" s="17">
        <f t="shared" si="6"/>
        <v>19752.439999999828</v>
      </c>
      <c r="AC35" s="31">
        <f t="shared" si="7"/>
        <v>0.9657451932352429</v>
      </c>
      <c r="AD35" s="15" t="s">
        <v>44</v>
      </c>
      <c r="AE35" s="15" t="s">
        <v>126</v>
      </c>
      <c r="AF35" s="18"/>
      <c r="AG35" s="18"/>
      <c r="AH35" s="18">
        <f t="shared" si="0"/>
        <v>556880.2100000001</v>
      </c>
    </row>
    <row r="36" spans="1:34" ht="15" customHeight="1">
      <c r="A36" s="13">
        <v>31</v>
      </c>
      <c r="B36" s="14" t="s">
        <v>101</v>
      </c>
      <c r="C36" s="15" t="s">
        <v>127</v>
      </c>
      <c r="D36" s="14" t="s">
        <v>128</v>
      </c>
      <c r="E36" s="14" t="s">
        <v>129</v>
      </c>
      <c r="F36" s="16">
        <v>18</v>
      </c>
      <c r="G36" s="17">
        <v>883.7</v>
      </c>
      <c r="H36" s="17">
        <v>6.05</v>
      </c>
      <c r="I36" s="17">
        <v>6.05</v>
      </c>
      <c r="J36" s="17">
        <v>0</v>
      </c>
      <c r="K36" s="17">
        <f t="shared" si="1"/>
        <v>5346.43</v>
      </c>
      <c r="L36" s="17">
        <v>5346.43</v>
      </c>
      <c r="M36" s="17">
        <v>0</v>
      </c>
      <c r="N36" s="17">
        <v>0</v>
      </c>
      <c r="O36" s="17">
        <f t="shared" si="2"/>
        <v>5552.39</v>
      </c>
      <c r="P36" s="17">
        <v>5552.39</v>
      </c>
      <c r="Q36" s="17">
        <v>0</v>
      </c>
      <c r="R36" s="17">
        <v>0</v>
      </c>
      <c r="S36" s="17">
        <f t="shared" si="3"/>
        <v>-205.96000000000004</v>
      </c>
      <c r="T36" s="17">
        <f t="shared" si="4"/>
        <v>184627.84999999998</v>
      </c>
      <c r="U36" s="17">
        <v>184514.02</v>
      </c>
      <c r="V36" s="17">
        <v>0</v>
      </c>
      <c r="W36" s="17">
        <v>113.83</v>
      </c>
      <c r="X36" s="17">
        <f t="shared" si="5"/>
        <v>184557.93</v>
      </c>
      <c r="Y36" s="17">
        <v>184444.1</v>
      </c>
      <c r="Z36" s="17">
        <v>0</v>
      </c>
      <c r="AA36" s="17">
        <v>113.83</v>
      </c>
      <c r="AB36" s="17">
        <f t="shared" si="6"/>
        <v>69.9199999999837</v>
      </c>
      <c r="AC36" s="31">
        <f t="shared" si="7"/>
        <v>0.9996212922373304</v>
      </c>
      <c r="AD36" s="15" t="s">
        <v>44</v>
      </c>
      <c r="AE36" s="15" t="s">
        <v>130</v>
      </c>
      <c r="AF36" s="18"/>
      <c r="AG36" s="18"/>
      <c r="AH36" s="18">
        <f t="shared" si="0"/>
        <v>184557.93</v>
      </c>
    </row>
    <row r="37" spans="1:34" ht="15" customHeight="1">
      <c r="A37" s="13">
        <v>32</v>
      </c>
      <c r="B37" s="14" t="s">
        <v>101</v>
      </c>
      <c r="C37" s="15" t="s">
        <v>127</v>
      </c>
      <c r="D37" s="14" t="s">
        <v>128</v>
      </c>
      <c r="E37" s="14" t="s">
        <v>113</v>
      </c>
      <c r="F37" s="16">
        <v>12</v>
      </c>
      <c r="G37" s="17">
        <v>597.8</v>
      </c>
      <c r="H37" s="17">
        <v>6.05</v>
      </c>
      <c r="I37" s="17">
        <v>6.05</v>
      </c>
      <c r="J37" s="17">
        <v>0</v>
      </c>
      <c r="K37" s="17">
        <f t="shared" si="1"/>
        <v>3781.27</v>
      </c>
      <c r="L37" s="17">
        <v>3616.71</v>
      </c>
      <c r="M37" s="17">
        <v>0</v>
      </c>
      <c r="N37" s="17">
        <v>164.56</v>
      </c>
      <c r="O37" s="17">
        <f t="shared" si="2"/>
        <v>3013.52</v>
      </c>
      <c r="P37" s="17">
        <v>3013.52</v>
      </c>
      <c r="Q37" s="17">
        <v>0</v>
      </c>
      <c r="R37" s="17">
        <v>0</v>
      </c>
      <c r="S37" s="17">
        <f t="shared" si="3"/>
        <v>767.75</v>
      </c>
      <c r="T37" s="17">
        <f t="shared" si="4"/>
        <v>128117.3</v>
      </c>
      <c r="U37" s="17">
        <v>124617.09</v>
      </c>
      <c r="V37" s="17">
        <v>0</v>
      </c>
      <c r="W37" s="17">
        <v>3500.21</v>
      </c>
      <c r="X37" s="17">
        <f t="shared" si="5"/>
        <v>104615.01</v>
      </c>
      <c r="Y37" s="17">
        <v>104188.23</v>
      </c>
      <c r="Z37" s="17">
        <v>0</v>
      </c>
      <c r="AA37" s="17">
        <v>426.78</v>
      </c>
      <c r="AB37" s="17">
        <f t="shared" si="6"/>
        <v>23502.290000000008</v>
      </c>
      <c r="AC37" s="31">
        <f t="shared" si="7"/>
        <v>0.8165564681740873</v>
      </c>
      <c r="AD37" s="15" t="s">
        <v>44</v>
      </c>
      <c r="AE37" s="15" t="s">
        <v>131</v>
      </c>
      <c r="AF37" s="18"/>
      <c r="AG37" s="18"/>
      <c r="AH37" s="18">
        <f t="shared" si="0"/>
        <v>104615.01</v>
      </c>
    </row>
    <row r="38" spans="1:34" ht="15" customHeight="1">
      <c r="A38" s="13">
        <v>33</v>
      </c>
      <c r="B38" s="14" t="s">
        <v>101</v>
      </c>
      <c r="C38" s="15" t="s">
        <v>127</v>
      </c>
      <c r="D38" s="14" t="s">
        <v>128</v>
      </c>
      <c r="E38" s="14" t="s">
        <v>132</v>
      </c>
      <c r="F38" s="16">
        <v>12</v>
      </c>
      <c r="G38" s="17">
        <v>601.3</v>
      </c>
      <c r="H38" s="17">
        <v>6.05</v>
      </c>
      <c r="I38" s="17">
        <v>6.05</v>
      </c>
      <c r="J38" s="17">
        <v>0</v>
      </c>
      <c r="K38" s="17">
        <f t="shared" si="1"/>
        <v>3640.14</v>
      </c>
      <c r="L38" s="17">
        <v>3637.89</v>
      </c>
      <c r="M38" s="17">
        <v>0</v>
      </c>
      <c r="N38" s="17">
        <v>2.25</v>
      </c>
      <c r="O38" s="17">
        <f t="shared" si="2"/>
        <v>3540.32</v>
      </c>
      <c r="P38" s="17">
        <v>3538.07</v>
      </c>
      <c r="Q38" s="17">
        <v>0</v>
      </c>
      <c r="R38" s="17">
        <v>2.25</v>
      </c>
      <c r="S38" s="17">
        <f t="shared" si="3"/>
        <v>99.81999999999971</v>
      </c>
      <c r="T38" s="17">
        <f t="shared" si="4"/>
        <v>125542.88</v>
      </c>
      <c r="U38" s="17">
        <v>125341.21</v>
      </c>
      <c r="V38" s="17">
        <v>0</v>
      </c>
      <c r="W38" s="17">
        <v>201.67</v>
      </c>
      <c r="X38" s="17">
        <f t="shared" si="5"/>
        <v>124923.36</v>
      </c>
      <c r="Y38" s="17">
        <v>124721.69</v>
      </c>
      <c r="Z38" s="17">
        <v>0</v>
      </c>
      <c r="AA38" s="17">
        <v>201.67</v>
      </c>
      <c r="AB38" s="17">
        <f t="shared" si="6"/>
        <v>619.5200000000041</v>
      </c>
      <c r="AC38" s="31">
        <f t="shared" si="7"/>
        <v>0.9950652717222992</v>
      </c>
      <c r="AD38" s="15" t="s">
        <v>44</v>
      </c>
      <c r="AE38" s="15" t="s">
        <v>133</v>
      </c>
      <c r="AF38" s="18"/>
      <c r="AG38" s="18"/>
      <c r="AH38" s="18">
        <f t="shared" si="0"/>
        <v>124923.36</v>
      </c>
    </row>
    <row r="39" spans="1:34" ht="15" customHeight="1">
      <c r="A39" s="13">
        <v>34</v>
      </c>
      <c r="B39" s="14" t="s">
        <v>101</v>
      </c>
      <c r="C39" s="15" t="s">
        <v>127</v>
      </c>
      <c r="D39" s="14" t="s">
        <v>128</v>
      </c>
      <c r="E39" s="14" t="s">
        <v>59</v>
      </c>
      <c r="F39" s="16">
        <v>16</v>
      </c>
      <c r="G39" s="17">
        <v>875.6</v>
      </c>
      <c r="H39" s="17">
        <v>6.05</v>
      </c>
      <c r="I39" s="17">
        <v>6.05</v>
      </c>
      <c r="J39" s="17">
        <v>0</v>
      </c>
      <c r="K39" s="17">
        <f t="shared" si="1"/>
        <v>5297.42</v>
      </c>
      <c r="L39" s="17">
        <v>5297.42</v>
      </c>
      <c r="M39" s="17">
        <v>0</v>
      </c>
      <c r="N39" s="17">
        <v>0</v>
      </c>
      <c r="O39" s="17">
        <f t="shared" si="2"/>
        <v>5297.42</v>
      </c>
      <c r="P39" s="17">
        <v>5297.42</v>
      </c>
      <c r="Q39" s="17">
        <v>0</v>
      </c>
      <c r="R39" s="17">
        <v>0</v>
      </c>
      <c r="S39" s="17">
        <f t="shared" si="3"/>
        <v>0</v>
      </c>
      <c r="T39" s="17">
        <f t="shared" si="4"/>
        <v>183794.86</v>
      </c>
      <c r="U39" s="17">
        <v>182519.18</v>
      </c>
      <c r="V39" s="17">
        <v>0</v>
      </c>
      <c r="W39" s="17">
        <v>1275.68</v>
      </c>
      <c r="X39" s="17">
        <f t="shared" si="5"/>
        <v>183794.86</v>
      </c>
      <c r="Y39" s="17">
        <v>182519.18</v>
      </c>
      <c r="Z39" s="17">
        <v>0</v>
      </c>
      <c r="AA39" s="17">
        <v>1275.68</v>
      </c>
      <c r="AB39" s="17">
        <f t="shared" si="6"/>
        <v>0</v>
      </c>
      <c r="AC39" s="31">
        <f t="shared" si="7"/>
        <v>1</v>
      </c>
      <c r="AD39" s="15" t="s">
        <v>44</v>
      </c>
      <c r="AE39" s="15" t="s">
        <v>134</v>
      </c>
      <c r="AF39" s="18"/>
      <c r="AG39" s="18"/>
      <c r="AH39" s="18">
        <f t="shared" si="0"/>
        <v>183794.86</v>
      </c>
    </row>
    <row r="40" spans="1:34" ht="15" customHeight="1">
      <c r="A40" s="13">
        <v>35</v>
      </c>
      <c r="B40" s="14" t="s">
        <v>135</v>
      </c>
      <c r="C40" s="15" t="s">
        <v>136</v>
      </c>
      <c r="D40" s="14" t="s">
        <v>137</v>
      </c>
      <c r="E40" s="14" t="s">
        <v>138</v>
      </c>
      <c r="F40" s="16">
        <v>61</v>
      </c>
      <c r="G40" s="17">
        <v>2648.31</v>
      </c>
      <c r="H40" s="17">
        <v>6.05</v>
      </c>
      <c r="I40" s="17">
        <v>6.05</v>
      </c>
      <c r="J40" s="17">
        <v>0</v>
      </c>
      <c r="K40" s="17">
        <f t="shared" si="1"/>
        <v>16418.44</v>
      </c>
      <c r="L40" s="17">
        <v>16022.42</v>
      </c>
      <c r="M40" s="17">
        <v>0</v>
      </c>
      <c r="N40" s="17">
        <v>396.02</v>
      </c>
      <c r="O40" s="17">
        <f t="shared" si="2"/>
        <v>17262.22</v>
      </c>
      <c r="P40" s="17">
        <v>17262.22</v>
      </c>
      <c r="Q40" s="17">
        <v>0</v>
      </c>
      <c r="R40" s="17">
        <v>0</v>
      </c>
      <c r="S40" s="17">
        <f t="shared" si="3"/>
        <v>-843.7800000000025</v>
      </c>
      <c r="T40" s="17">
        <f t="shared" si="4"/>
        <v>564905.22</v>
      </c>
      <c r="U40" s="17">
        <v>552064.21</v>
      </c>
      <c r="V40" s="17">
        <v>0</v>
      </c>
      <c r="W40" s="17">
        <v>12841.01</v>
      </c>
      <c r="X40" s="17">
        <f t="shared" si="5"/>
        <v>509893.58999999997</v>
      </c>
      <c r="Y40" s="17">
        <v>505675.04</v>
      </c>
      <c r="Z40" s="17">
        <v>0</v>
      </c>
      <c r="AA40" s="17">
        <v>4218.55</v>
      </c>
      <c r="AB40" s="17">
        <f t="shared" si="6"/>
        <v>55011.630000000005</v>
      </c>
      <c r="AC40" s="31">
        <f t="shared" si="7"/>
        <v>0.902617947131025</v>
      </c>
      <c r="AD40" s="15" t="s">
        <v>44</v>
      </c>
      <c r="AE40" s="15" t="s">
        <v>139</v>
      </c>
      <c r="AF40" s="18"/>
      <c r="AG40" s="18"/>
      <c r="AH40" s="18">
        <f t="shared" si="0"/>
        <v>509893.58999999997</v>
      </c>
    </row>
    <row r="41" spans="1:34" ht="15" customHeight="1">
      <c r="A41" s="13">
        <v>36</v>
      </c>
      <c r="B41" s="14" t="s">
        <v>135</v>
      </c>
      <c r="C41" s="15" t="s">
        <v>140</v>
      </c>
      <c r="D41" s="14" t="s">
        <v>141</v>
      </c>
      <c r="E41" s="14" t="s">
        <v>142</v>
      </c>
      <c r="F41" s="16">
        <v>18</v>
      </c>
      <c r="G41" s="17">
        <v>863.9</v>
      </c>
      <c r="H41" s="17">
        <v>6.05</v>
      </c>
      <c r="I41" s="17">
        <v>6.05</v>
      </c>
      <c r="J41" s="17">
        <v>0</v>
      </c>
      <c r="K41" s="17">
        <f t="shared" si="1"/>
        <v>5226.65</v>
      </c>
      <c r="L41" s="17">
        <v>5226.65</v>
      </c>
      <c r="M41" s="17">
        <v>0</v>
      </c>
      <c r="N41" s="17">
        <v>0</v>
      </c>
      <c r="O41" s="17">
        <f t="shared" si="2"/>
        <v>1311.54</v>
      </c>
      <c r="P41" s="17">
        <v>1311.54</v>
      </c>
      <c r="Q41" s="17">
        <v>0</v>
      </c>
      <c r="R41" s="17">
        <v>0</v>
      </c>
      <c r="S41" s="17">
        <f t="shared" si="3"/>
        <v>3915.1099999999997</v>
      </c>
      <c r="T41" s="17">
        <f t="shared" si="4"/>
        <v>161694.83</v>
      </c>
      <c r="U41" s="17">
        <v>161074.65</v>
      </c>
      <c r="V41" s="17">
        <v>0</v>
      </c>
      <c r="W41" s="17">
        <v>620.18</v>
      </c>
      <c r="X41" s="17">
        <f t="shared" si="5"/>
        <v>118645.38</v>
      </c>
      <c r="Y41" s="17">
        <v>118444.77</v>
      </c>
      <c r="Z41" s="17">
        <v>0</v>
      </c>
      <c r="AA41" s="17">
        <v>200.61</v>
      </c>
      <c r="AB41" s="17">
        <f t="shared" si="6"/>
        <v>43049.44999999998</v>
      </c>
      <c r="AC41" s="31">
        <f t="shared" si="7"/>
        <v>0.7337611227273007</v>
      </c>
      <c r="AD41" s="15" t="s">
        <v>94</v>
      </c>
      <c r="AE41" s="15" t="s">
        <v>143</v>
      </c>
      <c r="AF41" s="18"/>
      <c r="AG41" s="18"/>
      <c r="AH41" s="18">
        <f t="shared" si="0"/>
        <v>118645.38</v>
      </c>
    </row>
    <row r="42" spans="1:34" ht="15" customHeight="1">
      <c r="A42" s="13">
        <v>37</v>
      </c>
      <c r="B42" s="14" t="s">
        <v>135</v>
      </c>
      <c r="C42" s="15" t="s">
        <v>144</v>
      </c>
      <c r="D42" s="14" t="s">
        <v>145</v>
      </c>
      <c r="E42" s="14" t="s">
        <v>146</v>
      </c>
      <c r="F42" s="16">
        <v>20</v>
      </c>
      <c r="G42" s="17">
        <v>855.4</v>
      </c>
      <c r="H42" s="17">
        <v>6.05</v>
      </c>
      <c r="I42" s="17">
        <v>6.05</v>
      </c>
      <c r="J42" s="17">
        <v>0</v>
      </c>
      <c r="K42" s="17">
        <f t="shared" si="1"/>
        <v>5005.5</v>
      </c>
      <c r="L42" s="17">
        <v>4607.13</v>
      </c>
      <c r="M42" s="17">
        <v>0</v>
      </c>
      <c r="N42" s="17">
        <v>398.37</v>
      </c>
      <c r="O42" s="17">
        <f t="shared" si="2"/>
        <v>298.87</v>
      </c>
      <c r="P42" s="17">
        <v>298.87</v>
      </c>
      <c r="Q42" s="17">
        <v>0</v>
      </c>
      <c r="R42" s="17">
        <v>0</v>
      </c>
      <c r="S42" s="17">
        <f t="shared" si="3"/>
        <v>4706.63</v>
      </c>
      <c r="T42" s="17">
        <f t="shared" si="4"/>
        <v>146882.54</v>
      </c>
      <c r="U42" s="17">
        <v>141982.17</v>
      </c>
      <c r="V42" s="17">
        <v>0</v>
      </c>
      <c r="W42" s="17">
        <v>4900.37</v>
      </c>
      <c r="X42" s="17">
        <f t="shared" si="5"/>
        <v>84647.96</v>
      </c>
      <c r="Y42" s="17">
        <v>84536.71</v>
      </c>
      <c r="Z42" s="17">
        <v>0</v>
      </c>
      <c r="AA42" s="17">
        <v>111.25</v>
      </c>
      <c r="AB42" s="17">
        <f t="shared" si="6"/>
        <v>62234.58</v>
      </c>
      <c r="AC42" s="31">
        <f t="shared" si="7"/>
        <v>0.5762969512918281</v>
      </c>
      <c r="AD42" s="15" t="s">
        <v>44</v>
      </c>
      <c r="AE42" s="15" t="s">
        <v>147</v>
      </c>
      <c r="AF42" s="18"/>
      <c r="AG42" s="18"/>
      <c r="AH42" s="18">
        <f t="shared" si="0"/>
        <v>84647.96</v>
      </c>
    </row>
    <row r="43" spans="1:34" ht="15" customHeight="1">
      <c r="A43" s="13">
        <v>38</v>
      </c>
      <c r="B43" s="14" t="s">
        <v>135</v>
      </c>
      <c r="C43" s="15" t="s">
        <v>144</v>
      </c>
      <c r="D43" s="14" t="s">
        <v>145</v>
      </c>
      <c r="E43" s="14" t="s">
        <v>113</v>
      </c>
      <c r="F43" s="16">
        <v>18</v>
      </c>
      <c r="G43" s="17">
        <v>848.8</v>
      </c>
      <c r="H43" s="17">
        <v>6.05</v>
      </c>
      <c r="I43" s="17">
        <v>6.05</v>
      </c>
      <c r="J43" s="17">
        <v>0</v>
      </c>
      <c r="K43" s="17">
        <f t="shared" si="1"/>
        <v>5135.3</v>
      </c>
      <c r="L43" s="17">
        <v>5135.3</v>
      </c>
      <c r="M43" s="17">
        <v>0</v>
      </c>
      <c r="N43" s="17">
        <v>0</v>
      </c>
      <c r="O43" s="17">
        <f t="shared" si="2"/>
        <v>526.35</v>
      </c>
      <c r="P43" s="17">
        <v>526.35</v>
      </c>
      <c r="Q43" s="17">
        <v>0</v>
      </c>
      <c r="R43" s="17">
        <v>0</v>
      </c>
      <c r="S43" s="17">
        <f t="shared" si="3"/>
        <v>4608.95</v>
      </c>
      <c r="T43" s="17">
        <f t="shared" si="4"/>
        <v>159230.53999999998</v>
      </c>
      <c r="U43" s="17">
        <v>158259.3</v>
      </c>
      <c r="V43" s="17">
        <v>0</v>
      </c>
      <c r="W43" s="17">
        <v>971.24</v>
      </c>
      <c r="X43" s="17">
        <f t="shared" si="5"/>
        <v>112981.45999999999</v>
      </c>
      <c r="Y43" s="17">
        <v>112404.87</v>
      </c>
      <c r="Z43" s="17">
        <v>0</v>
      </c>
      <c r="AA43" s="17">
        <v>576.59</v>
      </c>
      <c r="AB43" s="17">
        <f t="shared" si="6"/>
        <v>46249.07999999999</v>
      </c>
      <c r="AC43" s="31">
        <f t="shared" si="7"/>
        <v>0.709546422438811</v>
      </c>
      <c r="AD43" s="15" t="s">
        <v>94</v>
      </c>
      <c r="AE43" s="15" t="s">
        <v>148</v>
      </c>
      <c r="AF43" s="18"/>
      <c r="AG43" s="18"/>
      <c r="AH43" s="18">
        <f t="shared" si="0"/>
        <v>112981.45999999999</v>
      </c>
    </row>
    <row r="44" spans="1:34" ht="15" customHeight="1">
      <c r="A44" s="13">
        <v>39</v>
      </c>
      <c r="B44" s="14" t="s">
        <v>149</v>
      </c>
      <c r="C44" s="15" t="s">
        <v>150</v>
      </c>
      <c r="D44" s="14" t="s">
        <v>151</v>
      </c>
      <c r="E44" s="14" t="s">
        <v>152</v>
      </c>
      <c r="F44" s="16">
        <v>65</v>
      </c>
      <c r="G44" s="17">
        <v>3696.9</v>
      </c>
      <c r="H44" s="17">
        <v>6.05</v>
      </c>
      <c r="I44" s="17">
        <v>6.05</v>
      </c>
      <c r="J44" s="17">
        <v>0</v>
      </c>
      <c r="K44" s="17">
        <f t="shared" si="1"/>
        <v>22446.39</v>
      </c>
      <c r="L44" s="17">
        <v>22366.46</v>
      </c>
      <c r="M44" s="17">
        <v>0</v>
      </c>
      <c r="N44" s="17">
        <v>79.93</v>
      </c>
      <c r="O44" s="17">
        <f t="shared" si="2"/>
        <v>21950.489999999998</v>
      </c>
      <c r="P44" s="17">
        <v>21949.62</v>
      </c>
      <c r="Q44" s="17">
        <v>0</v>
      </c>
      <c r="R44" s="17">
        <v>0.87</v>
      </c>
      <c r="S44" s="17">
        <f t="shared" si="3"/>
        <v>495.90000000000146</v>
      </c>
      <c r="T44" s="17">
        <f t="shared" si="4"/>
        <v>772539.59</v>
      </c>
      <c r="U44" s="17">
        <v>771295.39</v>
      </c>
      <c r="V44" s="17">
        <v>0</v>
      </c>
      <c r="W44" s="17">
        <v>1244.2</v>
      </c>
      <c r="X44" s="17">
        <f t="shared" si="5"/>
        <v>760442.7599999999</v>
      </c>
      <c r="Y44" s="17">
        <v>760091.44</v>
      </c>
      <c r="Z44" s="17">
        <v>0</v>
      </c>
      <c r="AA44" s="17">
        <v>351.32</v>
      </c>
      <c r="AB44" s="17">
        <f t="shared" si="6"/>
        <v>12096.830000000075</v>
      </c>
      <c r="AC44" s="31">
        <f t="shared" si="7"/>
        <v>0.9843414756258639</v>
      </c>
      <c r="AD44" s="15" t="s">
        <v>153</v>
      </c>
      <c r="AE44" s="15" t="s">
        <v>154</v>
      </c>
      <c r="AF44" s="18"/>
      <c r="AG44" s="18"/>
      <c r="AH44" s="18">
        <f t="shared" si="0"/>
        <v>760442.7599999999</v>
      </c>
    </row>
    <row r="45" spans="1:34" ht="15" customHeight="1">
      <c r="A45" s="13">
        <v>40</v>
      </c>
      <c r="B45" s="14" t="s">
        <v>149</v>
      </c>
      <c r="C45" s="15" t="s">
        <v>155</v>
      </c>
      <c r="D45" s="14" t="s">
        <v>156</v>
      </c>
      <c r="E45" s="14" t="s">
        <v>157</v>
      </c>
      <c r="F45" s="16">
        <v>24</v>
      </c>
      <c r="G45" s="17">
        <v>1647.1</v>
      </c>
      <c r="H45" s="17">
        <v>6.05</v>
      </c>
      <c r="I45" s="17">
        <v>6.05</v>
      </c>
      <c r="J45" s="17">
        <v>0</v>
      </c>
      <c r="K45" s="17">
        <f t="shared" si="1"/>
        <v>9984.060000000001</v>
      </c>
      <c r="L45" s="17">
        <v>9965.02</v>
      </c>
      <c r="M45" s="17">
        <v>0</v>
      </c>
      <c r="N45" s="17">
        <v>19.04</v>
      </c>
      <c r="O45" s="17">
        <f t="shared" si="2"/>
        <v>9151.45</v>
      </c>
      <c r="P45" s="17">
        <v>9148.26</v>
      </c>
      <c r="Q45" s="17">
        <v>0</v>
      </c>
      <c r="R45" s="17">
        <v>3.19</v>
      </c>
      <c r="S45" s="17">
        <f t="shared" si="3"/>
        <v>832.6100000000006</v>
      </c>
      <c r="T45" s="17">
        <f t="shared" si="4"/>
        <v>344496.21</v>
      </c>
      <c r="U45" s="17">
        <v>343338.58</v>
      </c>
      <c r="V45" s="17">
        <v>0</v>
      </c>
      <c r="W45" s="17">
        <v>1157.63</v>
      </c>
      <c r="X45" s="17">
        <f t="shared" si="5"/>
        <v>340269.09</v>
      </c>
      <c r="Y45" s="17">
        <v>339208.76</v>
      </c>
      <c r="Z45" s="17">
        <v>0</v>
      </c>
      <c r="AA45" s="17">
        <v>1060.33</v>
      </c>
      <c r="AB45" s="17">
        <f t="shared" si="6"/>
        <v>4227.119999999995</v>
      </c>
      <c r="AC45" s="31">
        <f t="shared" si="7"/>
        <v>0.9877295602178032</v>
      </c>
      <c r="AD45" s="15" t="s">
        <v>44</v>
      </c>
      <c r="AE45" s="15" t="s">
        <v>158</v>
      </c>
      <c r="AF45" s="18"/>
      <c r="AG45" s="18"/>
      <c r="AH45" s="18">
        <f t="shared" si="0"/>
        <v>340269.09</v>
      </c>
    </row>
    <row r="46" spans="1:34" ht="15" customHeight="1">
      <c r="A46" s="13">
        <v>41</v>
      </c>
      <c r="B46" s="14" t="s">
        <v>149</v>
      </c>
      <c r="C46" s="15" t="s">
        <v>155</v>
      </c>
      <c r="D46" s="14" t="s">
        <v>156</v>
      </c>
      <c r="E46" s="14" t="s">
        <v>152</v>
      </c>
      <c r="F46" s="16">
        <v>24</v>
      </c>
      <c r="G46" s="17">
        <v>1658.4</v>
      </c>
      <c r="H46" s="17">
        <v>6.05</v>
      </c>
      <c r="I46" s="17">
        <v>6.05</v>
      </c>
      <c r="J46" s="17">
        <v>0</v>
      </c>
      <c r="K46" s="17">
        <f t="shared" si="1"/>
        <v>10069.83</v>
      </c>
      <c r="L46" s="17">
        <v>10033.39</v>
      </c>
      <c r="M46" s="17">
        <v>0</v>
      </c>
      <c r="N46" s="17">
        <v>36.44</v>
      </c>
      <c r="O46" s="17">
        <f t="shared" si="2"/>
        <v>11258.55</v>
      </c>
      <c r="P46" s="17">
        <v>11258.55</v>
      </c>
      <c r="Q46" s="17">
        <v>0</v>
      </c>
      <c r="R46" s="17">
        <v>0</v>
      </c>
      <c r="S46" s="17">
        <f t="shared" si="3"/>
        <v>-1188.7199999999993</v>
      </c>
      <c r="T46" s="17">
        <f t="shared" si="4"/>
        <v>346247.73</v>
      </c>
      <c r="U46" s="17">
        <v>345727.11</v>
      </c>
      <c r="V46" s="17">
        <v>0</v>
      </c>
      <c r="W46" s="17">
        <v>520.62</v>
      </c>
      <c r="X46" s="17">
        <f t="shared" si="5"/>
        <v>343901.23000000004</v>
      </c>
      <c r="Y46" s="17">
        <v>343520.64</v>
      </c>
      <c r="Z46" s="17">
        <v>0</v>
      </c>
      <c r="AA46" s="17">
        <v>380.59</v>
      </c>
      <c r="AB46" s="17">
        <f t="shared" si="6"/>
        <v>2346.499999999942</v>
      </c>
      <c r="AC46" s="31">
        <f t="shared" si="7"/>
        <v>0.9932230602638177</v>
      </c>
      <c r="AD46" s="15" t="s">
        <v>44</v>
      </c>
      <c r="AE46" s="15" t="s">
        <v>159</v>
      </c>
      <c r="AF46" s="18"/>
      <c r="AG46" s="18"/>
      <c r="AH46" s="18">
        <f t="shared" si="0"/>
        <v>343901.23000000004</v>
      </c>
    </row>
    <row r="47" spans="1:34" ht="15" customHeight="1">
      <c r="A47" s="13">
        <v>42</v>
      </c>
      <c r="B47" s="14"/>
      <c r="C47" s="15" t="s">
        <v>160</v>
      </c>
      <c r="D47" s="14" t="s">
        <v>161</v>
      </c>
      <c r="E47" s="14" t="s">
        <v>142</v>
      </c>
      <c r="F47" s="16">
        <v>80</v>
      </c>
      <c r="G47" s="17">
        <v>3868.3</v>
      </c>
      <c r="H47" s="17">
        <v>6.05</v>
      </c>
      <c r="I47" s="17">
        <v>6.05</v>
      </c>
      <c r="J47" s="17">
        <v>0</v>
      </c>
      <c r="K47" s="17">
        <f t="shared" si="1"/>
        <v>24058.690000000002</v>
      </c>
      <c r="L47" s="17">
        <v>23403.38</v>
      </c>
      <c r="M47" s="17">
        <v>0</v>
      </c>
      <c r="N47" s="17">
        <v>655.31</v>
      </c>
      <c r="O47" s="17">
        <f t="shared" si="2"/>
        <v>29025.56</v>
      </c>
      <c r="P47" s="17">
        <v>28166.81</v>
      </c>
      <c r="Q47" s="17">
        <v>0</v>
      </c>
      <c r="R47" s="17">
        <v>858.75</v>
      </c>
      <c r="S47" s="17">
        <f t="shared" si="3"/>
        <v>-4966.869999999999</v>
      </c>
      <c r="T47" s="17">
        <f t="shared" si="4"/>
        <v>820058.13</v>
      </c>
      <c r="U47" s="17">
        <v>806515.6</v>
      </c>
      <c r="V47" s="17">
        <v>0</v>
      </c>
      <c r="W47" s="17">
        <v>13542.53</v>
      </c>
      <c r="X47" s="17">
        <f t="shared" si="5"/>
        <v>733886.33</v>
      </c>
      <c r="Y47" s="17">
        <v>732194.37</v>
      </c>
      <c r="Z47" s="17">
        <v>0</v>
      </c>
      <c r="AA47" s="17">
        <v>1691.96</v>
      </c>
      <c r="AB47" s="17">
        <f t="shared" si="6"/>
        <v>86171.80000000005</v>
      </c>
      <c r="AC47" s="31">
        <f t="shared" si="7"/>
        <v>0.8949198881791465</v>
      </c>
      <c r="AD47" s="15" t="s">
        <v>44</v>
      </c>
      <c r="AE47" s="15" t="s">
        <v>162</v>
      </c>
      <c r="AF47" s="18"/>
      <c r="AG47" s="18"/>
      <c r="AH47" s="18">
        <f t="shared" si="0"/>
        <v>733886.33</v>
      </c>
    </row>
    <row r="48" spans="1:34" ht="15" customHeight="1">
      <c r="A48" s="13">
        <v>43</v>
      </c>
      <c r="B48" s="14"/>
      <c r="C48" s="15" t="s">
        <v>160</v>
      </c>
      <c r="D48" s="14" t="s">
        <v>163</v>
      </c>
      <c r="E48" s="14" t="s">
        <v>111</v>
      </c>
      <c r="F48" s="16">
        <v>45</v>
      </c>
      <c r="G48" s="17">
        <v>2089.7</v>
      </c>
      <c r="H48" s="17">
        <v>6.05</v>
      </c>
      <c r="I48" s="17">
        <v>6.05</v>
      </c>
      <c r="J48" s="17">
        <v>0</v>
      </c>
      <c r="K48" s="17">
        <f t="shared" si="1"/>
        <v>13017.939999999999</v>
      </c>
      <c r="L48" s="17">
        <v>12642.81</v>
      </c>
      <c r="M48" s="17">
        <v>0</v>
      </c>
      <c r="N48" s="17">
        <v>375.13</v>
      </c>
      <c r="O48" s="17">
        <f t="shared" si="2"/>
        <v>10919.4</v>
      </c>
      <c r="P48" s="17">
        <v>10919.4</v>
      </c>
      <c r="Q48" s="17">
        <v>0</v>
      </c>
      <c r="R48" s="17">
        <v>0</v>
      </c>
      <c r="S48" s="17">
        <f t="shared" si="3"/>
        <v>2098.539999999999</v>
      </c>
      <c r="T48" s="17">
        <f t="shared" si="4"/>
        <v>444534.83</v>
      </c>
      <c r="U48" s="17">
        <v>435797.09</v>
      </c>
      <c r="V48" s="17">
        <v>0</v>
      </c>
      <c r="W48" s="17">
        <v>8737.74</v>
      </c>
      <c r="X48" s="17">
        <f t="shared" si="5"/>
        <v>388407.87</v>
      </c>
      <c r="Y48" s="17">
        <v>387745.95</v>
      </c>
      <c r="Z48" s="17">
        <v>0</v>
      </c>
      <c r="AA48" s="17">
        <v>661.92</v>
      </c>
      <c r="AB48" s="17">
        <f t="shared" si="6"/>
        <v>56126.96000000002</v>
      </c>
      <c r="AC48" s="31">
        <f t="shared" si="7"/>
        <v>0.8737400171770567</v>
      </c>
      <c r="AD48" s="15" t="s">
        <v>44</v>
      </c>
      <c r="AE48" s="15" t="s">
        <v>164</v>
      </c>
      <c r="AF48" s="18"/>
      <c r="AG48" s="18"/>
      <c r="AH48" s="18">
        <f t="shared" si="0"/>
        <v>388407.87</v>
      </c>
    </row>
    <row r="49" spans="1:34" ht="15" customHeight="1">
      <c r="A49" s="13">
        <v>44</v>
      </c>
      <c r="B49" s="14"/>
      <c r="C49" s="15" t="s">
        <v>160</v>
      </c>
      <c r="D49" s="14" t="s">
        <v>165</v>
      </c>
      <c r="E49" s="14" t="s">
        <v>166</v>
      </c>
      <c r="F49" s="16">
        <v>150</v>
      </c>
      <c r="G49" s="17">
        <v>11579.5</v>
      </c>
      <c r="H49" s="17">
        <v>6.5</v>
      </c>
      <c r="I49" s="17">
        <v>6.5</v>
      </c>
      <c r="J49" s="17">
        <v>0</v>
      </c>
      <c r="K49" s="17">
        <f t="shared" si="1"/>
        <v>76842.38</v>
      </c>
      <c r="L49" s="17">
        <v>75266.75</v>
      </c>
      <c r="M49" s="17">
        <v>0</v>
      </c>
      <c r="N49" s="17">
        <v>1575.63</v>
      </c>
      <c r="O49" s="17">
        <f t="shared" si="2"/>
        <v>79353.22</v>
      </c>
      <c r="P49" s="17">
        <v>78284.34</v>
      </c>
      <c r="Q49" s="17">
        <v>0</v>
      </c>
      <c r="R49" s="17">
        <v>1068.88</v>
      </c>
      <c r="S49" s="17">
        <f t="shared" si="3"/>
        <v>-2510.8399999999965</v>
      </c>
      <c r="T49" s="17">
        <f t="shared" si="4"/>
        <v>2495879.48</v>
      </c>
      <c r="U49" s="17">
        <v>2462907.76</v>
      </c>
      <c r="V49" s="17">
        <v>0</v>
      </c>
      <c r="W49" s="17">
        <v>32971.72</v>
      </c>
      <c r="X49" s="17">
        <f t="shared" si="5"/>
        <v>2271109.98</v>
      </c>
      <c r="Y49" s="17">
        <v>2264155.93</v>
      </c>
      <c r="Z49" s="17">
        <v>0</v>
      </c>
      <c r="AA49" s="17">
        <v>6954.05</v>
      </c>
      <c r="AB49" s="17">
        <f t="shared" si="6"/>
        <v>224769.5</v>
      </c>
      <c r="AC49" s="31">
        <f t="shared" si="7"/>
        <v>0.909943768598955</v>
      </c>
      <c r="AD49" s="15" t="s">
        <v>167</v>
      </c>
      <c r="AE49" s="15" t="s">
        <v>168</v>
      </c>
      <c r="AF49" s="18"/>
      <c r="AG49" s="18"/>
      <c r="AH49" s="18">
        <f t="shared" si="0"/>
        <v>2271109.98</v>
      </c>
    </row>
    <row r="50" spans="1:34" s="20" customFormat="1" ht="15" customHeight="1">
      <c r="A50" s="13">
        <v>45</v>
      </c>
      <c r="B50" s="14"/>
      <c r="C50" s="15" t="s">
        <v>160</v>
      </c>
      <c r="D50" s="14" t="s">
        <v>165</v>
      </c>
      <c r="E50" s="14" t="s">
        <v>169</v>
      </c>
      <c r="F50" s="16">
        <f>'[1]УЛ'!E28</f>
        <v>85</v>
      </c>
      <c r="G50" s="17">
        <f>'[1]УЛ'!F28</f>
        <v>6635.1</v>
      </c>
      <c r="H50" s="17">
        <v>6.05</v>
      </c>
      <c r="I50" s="17">
        <v>6.05</v>
      </c>
      <c r="J50" s="17">
        <v>0</v>
      </c>
      <c r="K50" s="17">
        <f t="shared" si="1"/>
        <v>43913.8</v>
      </c>
      <c r="L50" s="17">
        <f>'[1]УЛ'!K28</f>
        <v>43128.15</v>
      </c>
      <c r="M50" s="17">
        <v>0</v>
      </c>
      <c r="N50" s="17">
        <f>'[1]УЛ'!M28</f>
        <v>785.65</v>
      </c>
      <c r="O50" s="17">
        <f t="shared" si="2"/>
        <v>36635.04</v>
      </c>
      <c r="P50" s="17">
        <f>'[1]УЛ'!O28</f>
        <v>36460.9</v>
      </c>
      <c r="Q50" s="17">
        <v>0</v>
      </c>
      <c r="R50" s="17">
        <f>'[1]УЛ'!Q28</f>
        <v>174.14</v>
      </c>
      <c r="S50" s="17">
        <f t="shared" si="3"/>
        <v>7278.760000000002</v>
      </c>
      <c r="T50" s="17">
        <f t="shared" si="4"/>
        <v>1470784.3299999998</v>
      </c>
      <c r="U50" s="17">
        <f>613260.07+'[1]УЛ'!T28+79237.01</f>
        <v>1450221.39</v>
      </c>
      <c r="V50" s="17">
        <v>0</v>
      </c>
      <c r="W50" s="17">
        <f>835.14+'[1]УЛ'!V28+4516.96</f>
        <v>20562.94</v>
      </c>
      <c r="X50" s="17">
        <f t="shared" si="5"/>
        <v>1308676.8399999999</v>
      </c>
      <c r="Y50" s="17">
        <f>613260.07+'[1]УЛ'!X28</f>
        <v>1300934.7799999998</v>
      </c>
      <c r="Z50" s="17">
        <v>0</v>
      </c>
      <c r="AA50" s="17">
        <f>835.14+'[1]УЛ'!Z28</f>
        <v>7742.06</v>
      </c>
      <c r="AB50" s="17">
        <f t="shared" si="6"/>
        <v>162107.49</v>
      </c>
      <c r="AC50" s="31">
        <f t="shared" si="7"/>
        <v>0.8897816038059094</v>
      </c>
      <c r="AD50" s="21" t="s">
        <v>170</v>
      </c>
      <c r="AE50" s="15" t="s">
        <v>171</v>
      </c>
      <c r="AF50" s="18"/>
      <c r="AG50" s="18"/>
      <c r="AH50" s="18">
        <f t="shared" si="0"/>
        <v>1308676.8399999999</v>
      </c>
    </row>
    <row r="51" spans="1:34" ht="15" customHeight="1">
      <c r="A51" s="13">
        <v>46</v>
      </c>
      <c r="B51" s="14"/>
      <c r="C51" s="15" t="s">
        <v>160</v>
      </c>
      <c r="D51" s="14" t="s">
        <v>165</v>
      </c>
      <c r="E51" s="14" t="s">
        <v>172</v>
      </c>
      <c r="F51" s="16">
        <v>218</v>
      </c>
      <c r="G51" s="17">
        <v>11506.19</v>
      </c>
      <c r="H51" s="17">
        <v>6.5</v>
      </c>
      <c r="I51" s="17">
        <v>6.5</v>
      </c>
      <c r="J51" s="17">
        <v>0</v>
      </c>
      <c r="K51" s="17">
        <f t="shared" si="1"/>
        <v>75507.32</v>
      </c>
      <c r="L51" s="17">
        <v>74790.24</v>
      </c>
      <c r="M51" s="17">
        <v>0</v>
      </c>
      <c r="N51" s="17">
        <v>717.08</v>
      </c>
      <c r="O51" s="17">
        <f t="shared" si="2"/>
        <v>71896.33</v>
      </c>
      <c r="P51" s="17">
        <v>71891.71</v>
      </c>
      <c r="Q51" s="17">
        <v>0</v>
      </c>
      <c r="R51" s="17">
        <v>4.62</v>
      </c>
      <c r="S51" s="17">
        <f t="shared" si="3"/>
        <v>3610.9900000000052</v>
      </c>
      <c r="T51" s="17">
        <f t="shared" si="4"/>
        <v>2457690.2600000002</v>
      </c>
      <c r="U51" s="17">
        <v>2445005.06</v>
      </c>
      <c r="V51" s="17">
        <v>0</v>
      </c>
      <c r="W51" s="17">
        <v>12685.2</v>
      </c>
      <c r="X51" s="17">
        <f t="shared" si="5"/>
        <v>2353748.76</v>
      </c>
      <c r="Y51" s="17">
        <v>2351928.59</v>
      </c>
      <c r="Z51" s="17">
        <v>0</v>
      </c>
      <c r="AA51" s="17">
        <v>1820.17</v>
      </c>
      <c r="AB51" s="17">
        <f t="shared" si="6"/>
        <v>103941.50000000047</v>
      </c>
      <c r="AC51" s="31">
        <f t="shared" si="7"/>
        <v>0.9577076486440563</v>
      </c>
      <c r="AD51" s="15" t="s">
        <v>173</v>
      </c>
      <c r="AE51" s="15" t="s">
        <v>174</v>
      </c>
      <c r="AF51" s="18"/>
      <c r="AG51" s="18"/>
      <c r="AH51" s="18">
        <f t="shared" si="0"/>
        <v>2353748.76</v>
      </c>
    </row>
    <row r="52" spans="1:34" s="20" customFormat="1" ht="15" customHeight="1">
      <c r="A52" s="13">
        <v>47</v>
      </c>
      <c r="B52" s="14"/>
      <c r="C52" s="15" t="s">
        <v>160</v>
      </c>
      <c r="D52" s="14" t="s">
        <v>165</v>
      </c>
      <c r="E52" s="14" t="s">
        <v>175</v>
      </c>
      <c r="F52" s="16">
        <f>'[1]УЛ'!E29</f>
        <v>84</v>
      </c>
      <c r="G52" s="17">
        <f>'[1]УЛ'!F29</f>
        <v>6207.7</v>
      </c>
      <c r="H52" s="17">
        <v>6.05</v>
      </c>
      <c r="I52" s="17">
        <v>6.05</v>
      </c>
      <c r="J52" s="17">
        <v>0</v>
      </c>
      <c r="K52" s="17">
        <f t="shared" si="1"/>
        <v>41603.62</v>
      </c>
      <c r="L52" s="17">
        <f>'[1]УЛ'!K29</f>
        <v>40350.05</v>
      </c>
      <c r="M52" s="17">
        <v>0</v>
      </c>
      <c r="N52" s="17">
        <f>'[1]УЛ'!M29</f>
        <v>1253.57</v>
      </c>
      <c r="O52" s="17">
        <f t="shared" si="2"/>
        <v>28319.07</v>
      </c>
      <c r="P52" s="17">
        <f>'[1]УЛ'!O29</f>
        <v>28289.94</v>
      </c>
      <c r="Q52" s="17">
        <v>0</v>
      </c>
      <c r="R52" s="17">
        <f>'[1]УЛ'!Q29</f>
        <v>29.13</v>
      </c>
      <c r="S52" s="17">
        <f t="shared" si="3"/>
        <v>13284.550000000003</v>
      </c>
      <c r="T52" s="17">
        <f t="shared" si="4"/>
        <v>1390932.0100000002</v>
      </c>
      <c r="U52" s="17">
        <f>655158.6+'[1]УЛ'!T29+97387.11</f>
        <v>1360900.9000000001</v>
      </c>
      <c r="V52" s="17">
        <v>0</v>
      </c>
      <c r="W52" s="17">
        <f>1684.62+'[1]УЛ'!V29+7186.94</f>
        <v>30031.109999999997</v>
      </c>
      <c r="X52" s="17">
        <f t="shared" si="5"/>
        <v>1169757.08</v>
      </c>
      <c r="Y52" s="17">
        <f>655158.6+'[1]УЛ'!X29</f>
        <v>1163910.37</v>
      </c>
      <c r="Z52" s="17">
        <v>0</v>
      </c>
      <c r="AA52" s="17">
        <f>1684.62+'[1]УЛ'!Z29</f>
        <v>5846.71</v>
      </c>
      <c r="AB52" s="17">
        <f t="shared" si="6"/>
        <v>221174.93000000017</v>
      </c>
      <c r="AC52" s="31">
        <f t="shared" si="7"/>
        <v>0.8409879646094275</v>
      </c>
      <c r="AD52" s="21" t="s">
        <v>167</v>
      </c>
      <c r="AE52" s="15" t="s">
        <v>176</v>
      </c>
      <c r="AF52" s="18"/>
      <c r="AG52" s="18"/>
      <c r="AH52" s="18">
        <f t="shared" si="0"/>
        <v>1169757.08</v>
      </c>
    </row>
    <row r="53" spans="1:34" ht="15" customHeight="1">
      <c r="A53" s="13">
        <v>48</v>
      </c>
      <c r="B53" s="14"/>
      <c r="C53" s="15" t="s">
        <v>160</v>
      </c>
      <c r="D53" s="14" t="s">
        <v>165</v>
      </c>
      <c r="E53" s="14" t="s">
        <v>177</v>
      </c>
      <c r="F53" s="16">
        <v>140</v>
      </c>
      <c r="G53" s="17">
        <v>6015.7</v>
      </c>
      <c r="H53" s="17">
        <v>6.5</v>
      </c>
      <c r="I53" s="17">
        <v>6.5</v>
      </c>
      <c r="J53" s="17">
        <v>0</v>
      </c>
      <c r="K53" s="17">
        <f t="shared" si="1"/>
        <v>41198.54</v>
      </c>
      <c r="L53" s="17">
        <v>39102.05</v>
      </c>
      <c r="M53" s="17">
        <v>0</v>
      </c>
      <c r="N53" s="17">
        <v>2096.49</v>
      </c>
      <c r="O53" s="17">
        <f t="shared" si="2"/>
        <v>28816.27</v>
      </c>
      <c r="P53" s="17">
        <v>28816.27</v>
      </c>
      <c r="Q53" s="17">
        <v>0</v>
      </c>
      <c r="R53" s="17">
        <v>0</v>
      </c>
      <c r="S53" s="17">
        <f t="shared" si="3"/>
        <v>12382.27</v>
      </c>
      <c r="T53" s="17">
        <f t="shared" si="4"/>
        <v>1317646.16</v>
      </c>
      <c r="U53" s="17">
        <v>1278217.2</v>
      </c>
      <c r="V53" s="17">
        <v>0</v>
      </c>
      <c r="W53" s="17">
        <v>39428.96</v>
      </c>
      <c r="X53" s="17">
        <f t="shared" si="5"/>
        <v>1011614.21</v>
      </c>
      <c r="Y53" s="17">
        <v>1009974.85</v>
      </c>
      <c r="Z53" s="17">
        <v>0</v>
      </c>
      <c r="AA53" s="17">
        <v>1639.36</v>
      </c>
      <c r="AB53" s="17">
        <f t="shared" si="6"/>
        <v>306031.94999999995</v>
      </c>
      <c r="AC53" s="31">
        <f t="shared" si="7"/>
        <v>0.767743450942854</v>
      </c>
      <c r="AD53" s="15" t="s">
        <v>178</v>
      </c>
      <c r="AE53" s="15" t="s">
        <v>179</v>
      </c>
      <c r="AF53" s="18"/>
      <c r="AG53" s="18"/>
      <c r="AH53" s="18">
        <f t="shared" si="0"/>
        <v>1011614.21</v>
      </c>
    </row>
    <row r="54" spans="1:34" ht="15" customHeight="1">
      <c r="A54" s="13">
        <v>49</v>
      </c>
      <c r="B54" s="14"/>
      <c r="C54" s="15" t="s">
        <v>160</v>
      </c>
      <c r="D54" s="14" t="s">
        <v>165</v>
      </c>
      <c r="E54" s="14" t="s">
        <v>180</v>
      </c>
      <c r="F54" s="16">
        <v>84</v>
      </c>
      <c r="G54" s="17">
        <v>7208.8</v>
      </c>
      <c r="H54" s="17">
        <v>6.5</v>
      </c>
      <c r="I54" s="17">
        <v>6.5</v>
      </c>
      <c r="J54" s="17">
        <v>0</v>
      </c>
      <c r="K54" s="17">
        <f t="shared" si="1"/>
        <v>50005.759999999995</v>
      </c>
      <c r="L54" s="17">
        <v>46857.2</v>
      </c>
      <c r="M54" s="17">
        <v>0</v>
      </c>
      <c r="N54" s="17">
        <v>3148.56</v>
      </c>
      <c r="O54" s="17">
        <f t="shared" si="2"/>
        <v>34926.53</v>
      </c>
      <c r="P54" s="17">
        <v>34917.76</v>
      </c>
      <c r="Q54" s="17">
        <v>0</v>
      </c>
      <c r="R54" s="17">
        <v>8.77</v>
      </c>
      <c r="S54" s="17">
        <f t="shared" si="3"/>
        <v>15079.229999999996</v>
      </c>
      <c r="T54" s="17">
        <f t="shared" si="4"/>
        <v>1581243.26</v>
      </c>
      <c r="U54" s="17">
        <v>1531645.6</v>
      </c>
      <c r="V54" s="17">
        <v>0</v>
      </c>
      <c r="W54" s="17">
        <v>49597.66</v>
      </c>
      <c r="X54" s="17">
        <f t="shared" si="5"/>
        <v>1086105.66</v>
      </c>
      <c r="Y54" s="17">
        <v>1080901.92</v>
      </c>
      <c r="Z54" s="17">
        <v>0</v>
      </c>
      <c r="AA54" s="17">
        <v>5203.74</v>
      </c>
      <c r="AB54" s="17">
        <f t="shared" si="6"/>
        <v>495137.6000000001</v>
      </c>
      <c r="AC54" s="31">
        <f t="shared" si="7"/>
        <v>0.6868681672673185</v>
      </c>
      <c r="AD54" s="15" t="s">
        <v>181</v>
      </c>
      <c r="AE54" s="15" t="s">
        <v>182</v>
      </c>
      <c r="AF54" s="18"/>
      <c r="AG54" s="18"/>
      <c r="AH54" s="18">
        <f t="shared" si="0"/>
        <v>1086105.66</v>
      </c>
    </row>
    <row r="55" spans="1:34" ht="15" customHeight="1">
      <c r="A55" s="13">
        <v>50</v>
      </c>
      <c r="B55" s="14"/>
      <c r="C55" s="15" t="s">
        <v>160</v>
      </c>
      <c r="D55" s="14" t="s">
        <v>165</v>
      </c>
      <c r="E55" s="14" t="s">
        <v>183</v>
      </c>
      <c r="F55" s="16">
        <v>54</v>
      </c>
      <c r="G55" s="17">
        <v>2724.2</v>
      </c>
      <c r="H55" s="17">
        <v>6.5</v>
      </c>
      <c r="I55" s="17">
        <v>6.5</v>
      </c>
      <c r="J55" s="17">
        <v>0</v>
      </c>
      <c r="K55" s="17">
        <f t="shared" si="1"/>
        <v>18062.7</v>
      </c>
      <c r="L55" s="17">
        <v>17707.3</v>
      </c>
      <c r="M55" s="17">
        <v>0</v>
      </c>
      <c r="N55" s="17">
        <v>355.4</v>
      </c>
      <c r="O55" s="17">
        <f t="shared" si="2"/>
        <v>22131.809999999998</v>
      </c>
      <c r="P55" s="17">
        <v>22036.21</v>
      </c>
      <c r="Q55" s="17">
        <v>0</v>
      </c>
      <c r="R55" s="17">
        <v>95.6</v>
      </c>
      <c r="S55" s="17">
        <f t="shared" si="3"/>
        <v>-4069.109999999997</v>
      </c>
      <c r="T55" s="17">
        <f t="shared" si="4"/>
        <v>582614.9</v>
      </c>
      <c r="U55" s="17">
        <v>578892.5</v>
      </c>
      <c r="V55" s="17">
        <v>0</v>
      </c>
      <c r="W55" s="17">
        <v>3722.4</v>
      </c>
      <c r="X55" s="17">
        <f t="shared" si="5"/>
        <v>537298.3400000001</v>
      </c>
      <c r="Y55" s="17">
        <v>536258.78</v>
      </c>
      <c r="Z55" s="17">
        <v>0</v>
      </c>
      <c r="AA55" s="17">
        <v>1039.56</v>
      </c>
      <c r="AB55" s="17">
        <f t="shared" si="6"/>
        <v>45316.55999999994</v>
      </c>
      <c r="AC55" s="31">
        <f t="shared" si="7"/>
        <v>0.9222186730892054</v>
      </c>
      <c r="AD55" s="15" t="s">
        <v>44</v>
      </c>
      <c r="AE55" s="15" t="s">
        <v>184</v>
      </c>
      <c r="AF55" s="18"/>
      <c r="AG55" s="18"/>
      <c r="AH55" s="18">
        <f t="shared" si="0"/>
        <v>537298.3400000001</v>
      </c>
    </row>
    <row r="56" spans="1:34" ht="15" customHeight="1">
      <c r="A56" s="13">
        <v>51</v>
      </c>
      <c r="B56" s="14"/>
      <c r="C56" s="15" t="s">
        <v>160</v>
      </c>
      <c r="D56" s="14" t="s">
        <v>185</v>
      </c>
      <c r="E56" s="14" t="s">
        <v>186</v>
      </c>
      <c r="F56" s="16">
        <v>54</v>
      </c>
      <c r="G56" s="17">
        <v>2264.9</v>
      </c>
      <c r="H56" s="17">
        <v>6.5</v>
      </c>
      <c r="I56" s="17">
        <v>6.5</v>
      </c>
      <c r="J56" s="17">
        <v>0</v>
      </c>
      <c r="K56" s="17">
        <f t="shared" si="1"/>
        <v>14813.93</v>
      </c>
      <c r="L56" s="17">
        <v>14721.85</v>
      </c>
      <c r="M56" s="17">
        <v>0</v>
      </c>
      <c r="N56" s="17">
        <v>92.08</v>
      </c>
      <c r="O56" s="17">
        <f t="shared" si="2"/>
        <v>15285.38</v>
      </c>
      <c r="P56" s="17">
        <v>15279.08</v>
      </c>
      <c r="Q56" s="17">
        <v>0</v>
      </c>
      <c r="R56" s="17">
        <v>6.3</v>
      </c>
      <c r="S56" s="17">
        <f t="shared" si="3"/>
        <v>-471.4499999999989</v>
      </c>
      <c r="T56" s="17">
        <f t="shared" si="4"/>
        <v>484469.07</v>
      </c>
      <c r="U56" s="17">
        <v>480767.4</v>
      </c>
      <c r="V56" s="17">
        <v>0</v>
      </c>
      <c r="W56" s="17">
        <v>3701.67</v>
      </c>
      <c r="X56" s="17">
        <f t="shared" si="5"/>
        <v>463040.05</v>
      </c>
      <c r="Y56" s="17">
        <v>462087.45</v>
      </c>
      <c r="Z56" s="17">
        <v>0</v>
      </c>
      <c r="AA56" s="17">
        <v>952.6</v>
      </c>
      <c r="AB56" s="17">
        <f t="shared" si="6"/>
        <v>21429.02000000002</v>
      </c>
      <c r="AC56" s="31">
        <f t="shared" si="7"/>
        <v>0.9557680328281845</v>
      </c>
      <c r="AD56" s="15" t="s">
        <v>44</v>
      </c>
      <c r="AE56" s="15" t="s">
        <v>187</v>
      </c>
      <c r="AF56" s="18">
        <v>243121.34</v>
      </c>
      <c r="AG56" s="18"/>
      <c r="AH56" s="18">
        <f t="shared" si="0"/>
        <v>219918.71</v>
      </c>
    </row>
    <row r="57" spans="1:34" s="20" customFormat="1" ht="15" customHeight="1">
      <c r="A57" s="13">
        <v>52</v>
      </c>
      <c r="B57" s="14"/>
      <c r="C57" s="15" t="s">
        <v>160</v>
      </c>
      <c r="D57" s="14" t="s">
        <v>188</v>
      </c>
      <c r="E57" s="14" t="s">
        <v>189</v>
      </c>
      <c r="F57" s="16">
        <v>58</v>
      </c>
      <c r="G57" s="17">
        <f>'[1]УЛ'!F30</f>
        <v>3186.8</v>
      </c>
      <c r="H57" s="17">
        <v>6.05</v>
      </c>
      <c r="I57" s="17">
        <v>6.05</v>
      </c>
      <c r="J57" s="17">
        <v>0</v>
      </c>
      <c r="K57" s="17">
        <f t="shared" si="1"/>
        <v>21311.2</v>
      </c>
      <c r="L57" s="17">
        <f>'[1]УЛ'!K30</f>
        <v>20714.2</v>
      </c>
      <c r="M57" s="17">
        <v>0</v>
      </c>
      <c r="N57" s="17">
        <f>'[1]УЛ'!M30</f>
        <v>597</v>
      </c>
      <c r="O57" s="17">
        <f t="shared" si="2"/>
        <v>19708.829999999998</v>
      </c>
      <c r="P57" s="17">
        <f>'[1]УЛ'!O30</f>
        <v>19653.28</v>
      </c>
      <c r="Q57" s="17">
        <v>0</v>
      </c>
      <c r="R57" s="17">
        <f>'[1]УЛ'!Q30</f>
        <v>55.55</v>
      </c>
      <c r="S57" s="17">
        <f t="shared" si="3"/>
        <v>1602.3700000000026</v>
      </c>
      <c r="T57" s="17">
        <f t="shared" si="4"/>
        <v>705275.82</v>
      </c>
      <c r="U57" s="17">
        <f>326237.83+'[1]УЛ'!T30+38407.22</f>
        <v>691283.25</v>
      </c>
      <c r="V57" s="17">
        <v>0</v>
      </c>
      <c r="W57" s="17">
        <f>475.54+'[1]УЛ'!V30+1973.12</f>
        <v>13992.57</v>
      </c>
      <c r="X57" s="17">
        <f t="shared" si="5"/>
        <v>599726.45</v>
      </c>
      <c r="Y57" s="17">
        <f>326237.83+'[1]УЛ'!X30</f>
        <v>598041.13</v>
      </c>
      <c r="Z57" s="17">
        <v>0</v>
      </c>
      <c r="AA57" s="17">
        <f>475.54+'[1]УЛ'!Z30</f>
        <v>1685.32</v>
      </c>
      <c r="AB57" s="17">
        <f t="shared" si="6"/>
        <v>105549.37</v>
      </c>
      <c r="AC57" s="31">
        <f t="shared" si="7"/>
        <v>0.8503431324215822</v>
      </c>
      <c r="AD57" s="21" t="s">
        <v>167</v>
      </c>
      <c r="AE57" s="15" t="s">
        <v>190</v>
      </c>
      <c r="AF57" s="18">
        <v>281717</v>
      </c>
      <c r="AG57" s="18"/>
      <c r="AH57" s="18">
        <f t="shared" si="0"/>
        <v>318009.44999999995</v>
      </c>
    </row>
    <row r="58" spans="1:34" s="20" customFormat="1" ht="15" customHeight="1">
      <c r="A58" s="13">
        <v>53</v>
      </c>
      <c r="B58" s="14"/>
      <c r="C58" s="15" t="s">
        <v>160</v>
      </c>
      <c r="D58" s="14" t="s">
        <v>188</v>
      </c>
      <c r="E58" s="14" t="s">
        <v>191</v>
      </c>
      <c r="F58" s="16">
        <f>'[1]УЛ'!E31</f>
        <v>113</v>
      </c>
      <c r="G58" s="17">
        <f>'[1]УЛ'!F31</f>
        <v>6116.4</v>
      </c>
      <c r="H58" s="17">
        <v>6.05</v>
      </c>
      <c r="I58" s="17">
        <v>6.05</v>
      </c>
      <c r="J58" s="17">
        <v>0</v>
      </c>
      <c r="K58" s="17">
        <f t="shared" si="1"/>
        <v>40476.22</v>
      </c>
      <c r="L58" s="17">
        <f>'[1]УЛ'!K31</f>
        <v>39756.6</v>
      </c>
      <c r="M58" s="17">
        <v>0</v>
      </c>
      <c r="N58" s="17">
        <f>'[1]УЛ'!M31</f>
        <v>719.62</v>
      </c>
      <c r="O58" s="17">
        <f t="shared" si="2"/>
        <v>37971.35</v>
      </c>
      <c r="P58" s="17">
        <f>'[1]УЛ'!O31</f>
        <v>37816.06</v>
      </c>
      <c r="Q58" s="17">
        <v>0</v>
      </c>
      <c r="R58" s="17">
        <f>'[1]УЛ'!Q31</f>
        <v>155.29</v>
      </c>
      <c r="S58" s="17">
        <f t="shared" si="3"/>
        <v>2504.8700000000026</v>
      </c>
      <c r="T58" s="17">
        <f t="shared" si="4"/>
        <v>1359938.29</v>
      </c>
      <c r="U58" s="17">
        <f>649699.81+'[1]УЛ'!T31+59597.24</f>
        <v>1341895.95</v>
      </c>
      <c r="V58" s="17">
        <v>0</v>
      </c>
      <c r="W58" s="17">
        <f>824+'[1]УЛ'!V31+3886.2</f>
        <v>18042.34</v>
      </c>
      <c r="X58" s="17">
        <f t="shared" si="5"/>
        <v>1214162.9200000002</v>
      </c>
      <c r="Y58" s="17">
        <f>649699.81+'[1]УЛ'!X31</f>
        <v>1210325.3900000001</v>
      </c>
      <c r="Z58" s="17">
        <v>0</v>
      </c>
      <c r="AA58" s="17">
        <f>824+'[1]УЛ'!Z31</f>
        <v>3837.53</v>
      </c>
      <c r="AB58" s="17">
        <f t="shared" si="6"/>
        <v>145775.36999999988</v>
      </c>
      <c r="AC58" s="31">
        <f t="shared" si="7"/>
        <v>0.8928073640753215</v>
      </c>
      <c r="AD58" s="21" t="s">
        <v>167</v>
      </c>
      <c r="AE58" s="15" t="s">
        <v>192</v>
      </c>
      <c r="AF58" s="18">
        <v>541600</v>
      </c>
      <c r="AG58" s="18"/>
      <c r="AH58" s="18">
        <f t="shared" si="0"/>
        <v>672562.9200000002</v>
      </c>
    </row>
    <row r="59" spans="1:34" ht="15" customHeight="1">
      <c r="A59" s="13">
        <v>54</v>
      </c>
      <c r="B59" s="14"/>
      <c r="C59" s="15" t="s">
        <v>160</v>
      </c>
      <c r="D59" s="14" t="s">
        <v>193</v>
      </c>
      <c r="E59" s="14" t="s">
        <v>93</v>
      </c>
      <c r="F59" s="16">
        <v>90</v>
      </c>
      <c r="G59" s="17">
        <v>4318</v>
      </c>
      <c r="H59" s="17">
        <v>6.05</v>
      </c>
      <c r="I59" s="17">
        <v>6.05</v>
      </c>
      <c r="J59" s="17">
        <v>0</v>
      </c>
      <c r="K59" s="17">
        <f t="shared" si="1"/>
        <v>26681.44</v>
      </c>
      <c r="L59" s="17">
        <v>26124.12</v>
      </c>
      <c r="M59" s="17">
        <v>0</v>
      </c>
      <c r="N59" s="17">
        <v>557.32</v>
      </c>
      <c r="O59" s="17">
        <f t="shared" si="2"/>
        <v>22860.65</v>
      </c>
      <c r="P59" s="17">
        <v>22860.56</v>
      </c>
      <c r="Q59" s="17">
        <v>0</v>
      </c>
      <c r="R59" s="17">
        <v>0.09</v>
      </c>
      <c r="S59" s="17">
        <f t="shared" si="3"/>
        <v>3820.7899999999972</v>
      </c>
      <c r="T59" s="17">
        <f t="shared" si="4"/>
        <v>913467.7</v>
      </c>
      <c r="U59" s="17">
        <v>899573.51</v>
      </c>
      <c r="V59" s="17">
        <v>0</v>
      </c>
      <c r="W59" s="17">
        <v>13894.19</v>
      </c>
      <c r="X59" s="17">
        <f t="shared" si="5"/>
        <v>833465.65</v>
      </c>
      <c r="Y59" s="17">
        <v>830095.75</v>
      </c>
      <c r="Z59" s="17">
        <v>0</v>
      </c>
      <c r="AA59" s="17">
        <v>3369.9</v>
      </c>
      <c r="AB59" s="17">
        <f t="shared" si="6"/>
        <v>80002.04999999993</v>
      </c>
      <c r="AC59" s="31">
        <f t="shared" si="7"/>
        <v>0.9124193991752528</v>
      </c>
      <c r="AD59" s="15" t="s">
        <v>44</v>
      </c>
      <c r="AE59" s="15" t="s">
        <v>194</v>
      </c>
      <c r="AF59" s="18"/>
      <c r="AG59" s="18"/>
      <c r="AH59" s="18">
        <f t="shared" si="0"/>
        <v>833465.65</v>
      </c>
    </row>
    <row r="60" spans="1:34" ht="15" customHeight="1">
      <c r="A60" s="13">
        <v>55</v>
      </c>
      <c r="B60" s="14"/>
      <c r="C60" s="15" t="s">
        <v>160</v>
      </c>
      <c r="D60" s="14" t="s">
        <v>193</v>
      </c>
      <c r="E60" s="14" t="s">
        <v>121</v>
      </c>
      <c r="F60" s="16">
        <v>71</v>
      </c>
      <c r="G60" s="17">
        <v>3227.4</v>
      </c>
      <c r="H60" s="17">
        <v>6.05</v>
      </c>
      <c r="I60" s="17">
        <v>6.05</v>
      </c>
      <c r="J60" s="17">
        <v>0</v>
      </c>
      <c r="K60" s="17">
        <f t="shared" si="1"/>
        <v>19778.129999999997</v>
      </c>
      <c r="L60" s="17">
        <v>19525.92</v>
      </c>
      <c r="M60" s="17">
        <v>0</v>
      </c>
      <c r="N60" s="17">
        <v>252.21</v>
      </c>
      <c r="O60" s="17">
        <f t="shared" si="2"/>
        <v>19326.899999999998</v>
      </c>
      <c r="P60" s="17">
        <v>19326.89</v>
      </c>
      <c r="Q60" s="17">
        <v>0</v>
      </c>
      <c r="R60" s="17">
        <v>0.01</v>
      </c>
      <c r="S60" s="17">
        <f t="shared" si="3"/>
        <v>451.22999999999956</v>
      </c>
      <c r="T60" s="17">
        <f t="shared" si="4"/>
        <v>677170.56</v>
      </c>
      <c r="U60" s="17">
        <v>672837.31</v>
      </c>
      <c r="V60" s="17">
        <v>0</v>
      </c>
      <c r="W60" s="17">
        <v>4333.25</v>
      </c>
      <c r="X60" s="17">
        <f t="shared" si="5"/>
        <v>641438.98</v>
      </c>
      <c r="Y60" s="17">
        <v>640912.23</v>
      </c>
      <c r="Z60" s="17">
        <v>0</v>
      </c>
      <c r="AA60" s="17">
        <v>526.75</v>
      </c>
      <c r="AB60" s="17">
        <f t="shared" si="6"/>
        <v>35731.580000000075</v>
      </c>
      <c r="AC60" s="31">
        <f t="shared" si="7"/>
        <v>0.9472340026122812</v>
      </c>
      <c r="AD60" s="15" t="s">
        <v>173</v>
      </c>
      <c r="AE60" s="15" t="s">
        <v>195</v>
      </c>
      <c r="AF60" s="18"/>
      <c r="AG60" s="18"/>
      <c r="AH60" s="18">
        <f t="shared" si="0"/>
        <v>641438.98</v>
      </c>
    </row>
    <row r="61" spans="1:34" ht="15" customHeight="1">
      <c r="A61" s="13">
        <v>56</v>
      </c>
      <c r="B61" s="14"/>
      <c r="C61" s="15" t="s">
        <v>160</v>
      </c>
      <c r="D61" s="14" t="s">
        <v>193</v>
      </c>
      <c r="E61" s="14" t="s">
        <v>146</v>
      </c>
      <c r="F61" s="16">
        <v>72</v>
      </c>
      <c r="G61" s="17">
        <v>3207.4</v>
      </c>
      <c r="H61" s="17">
        <v>6.05</v>
      </c>
      <c r="I61" s="17">
        <v>6.05</v>
      </c>
      <c r="J61" s="17">
        <v>0</v>
      </c>
      <c r="K61" s="17">
        <f t="shared" si="1"/>
        <v>19889.84</v>
      </c>
      <c r="L61" s="17">
        <v>19404.99</v>
      </c>
      <c r="M61" s="17">
        <v>0</v>
      </c>
      <c r="N61" s="17">
        <v>484.85</v>
      </c>
      <c r="O61" s="17">
        <f t="shared" si="2"/>
        <v>17216.84</v>
      </c>
      <c r="P61" s="17">
        <v>17211.06</v>
      </c>
      <c r="Q61" s="17">
        <v>0</v>
      </c>
      <c r="R61" s="17">
        <v>5.78</v>
      </c>
      <c r="S61" s="17">
        <f t="shared" si="3"/>
        <v>2673</v>
      </c>
      <c r="T61" s="17">
        <f t="shared" si="4"/>
        <v>676603.6900000001</v>
      </c>
      <c r="U61" s="17">
        <v>668448.03</v>
      </c>
      <c r="V61" s="17">
        <v>0</v>
      </c>
      <c r="W61" s="17">
        <v>8155.66</v>
      </c>
      <c r="X61" s="17">
        <f t="shared" si="5"/>
        <v>607769.37</v>
      </c>
      <c r="Y61" s="17">
        <v>607177.18</v>
      </c>
      <c r="Z61" s="17">
        <v>0</v>
      </c>
      <c r="AA61" s="17">
        <v>592.19</v>
      </c>
      <c r="AB61" s="17">
        <f t="shared" si="6"/>
        <v>68834.32000000007</v>
      </c>
      <c r="AC61" s="31">
        <f t="shared" si="7"/>
        <v>0.8982649355636827</v>
      </c>
      <c r="AD61" s="15" t="s">
        <v>173</v>
      </c>
      <c r="AE61" s="15" t="s">
        <v>196</v>
      </c>
      <c r="AF61" s="18">
        <f>135436.8+244447.2</f>
        <v>379884</v>
      </c>
      <c r="AG61" s="18">
        <v>244447.2</v>
      </c>
      <c r="AH61" s="18">
        <f t="shared" si="0"/>
        <v>227885.37</v>
      </c>
    </row>
    <row r="62" spans="1:34" ht="15" customHeight="1">
      <c r="A62" s="13">
        <v>57</v>
      </c>
      <c r="B62" s="14"/>
      <c r="C62" s="15" t="s">
        <v>160</v>
      </c>
      <c r="D62" s="14" t="s">
        <v>193</v>
      </c>
      <c r="E62" s="14" t="s">
        <v>197</v>
      </c>
      <c r="F62" s="16">
        <v>74</v>
      </c>
      <c r="G62" s="17">
        <v>3407.9</v>
      </c>
      <c r="H62" s="17">
        <v>6.05</v>
      </c>
      <c r="I62" s="17">
        <v>6.05</v>
      </c>
      <c r="J62" s="17">
        <v>0</v>
      </c>
      <c r="K62" s="17">
        <f t="shared" si="1"/>
        <v>21181.52</v>
      </c>
      <c r="L62" s="17">
        <v>19979.66</v>
      </c>
      <c r="M62" s="17">
        <v>0</v>
      </c>
      <c r="N62" s="17">
        <v>1201.86</v>
      </c>
      <c r="O62" s="17">
        <f t="shared" si="2"/>
        <v>14275.27</v>
      </c>
      <c r="P62" s="17">
        <v>14275.17</v>
      </c>
      <c r="Q62" s="17">
        <v>0</v>
      </c>
      <c r="R62" s="17">
        <v>0.1</v>
      </c>
      <c r="S62" s="17">
        <f t="shared" si="3"/>
        <v>6906.25</v>
      </c>
      <c r="T62" s="17">
        <f t="shared" si="4"/>
        <v>707800.1</v>
      </c>
      <c r="U62" s="17">
        <v>688156.4</v>
      </c>
      <c r="V62" s="17">
        <v>0</v>
      </c>
      <c r="W62" s="17">
        <v>19643.7</v>
      </c>
      <c r="X62" s="17">
        <f t="shared" si="5"/>
        <v>499066.89</v>
      </c>
      <c r="Y62" s="17">
        <v>497683.08</v>
      </c>
      <c r="Z62" s="17">
        <v>0</v>
      </c>
      <c r="AA62" s="17">
        <v>1383.81</v>
      </c>
      <c r="AB62" s="17">
        <f t="shared" si="6"/>
        <v>208733.20999999996</v>
      </c>
      <c r="AC62" s="31">
        <f t="shared" si="7"/>
        <v>0.7050958173077398</v>
      </c>
      <c r="AD62" s="15" t="s">
        <v>44</v>
      </c>
      <c r="AE62" s="15" t="s">
        <v>198</v>
      </c>
      <c r="AF62" s="18"/>
      <c r="AG62" s="18"/>
      <c r="AH62" s="18">
        <f t="shared" si="0"/>
        <v>499066.89</v>
      </c>
    </row>
    <row r="63" spans="1:34" ht="15" customHeight="1">
      <c r="A63" s="13">
        <v>58</v>
      </c>
      <c r="B63" s="14"/>
      <c r="C63" s="15" t="s">
        <v>160</v>
      </c>
      <c r="D63" s="14" t="s">
        <v>31</v>
      </c>
      <c r="E63" s="14" t="s">
        <v>199</v>
      </c>
      <c r="F63" s="16">
        <v>38</v>
      </c>
      <c r="G63" s="17">
        <v>1698.8</v>
      </c>
      <c r="H63" s="17">
        <v>6.05</v>
      </c>
      <c r="I63" s="17">
        <v>6.05</v>
      </c>
      <c r="J63" s="17">
        <v>0</v>
      </c>
      <c r="K63" s="17">
        <f t="shared" si="1"/>
        <v>10623.5</v>
      </c>
      <c r="L63" s="17">
        <v>10277.85</v>
      </c>
      <c r="M63" s="17">
        <v>0</v>
      </c>
      <c r="N63" s="17">
        <v>345.65</v>
      </c>
      <c r="O63" s="17">
        <f t="shared" si="2"/>
        <v>7747.98</v>
      </c>
      <c r="P63" s="17">
        <v>7747.98</v>
      </c>
      <c r="Q63" s="17">
        <v>0</v>
      </c>
      <c r="R63" s="17">
        <v>0</v>
      </c>
      <c r="S63" s="17">
        <f t="shared" si="3"/>
        <v>2875.5200000000004</v>
      </c>
      <c r="T63" s="17">
        <f t="shared" si="4"/>
        <v>361266.01999999996</v>
      </c>
      <c r="U63" s="17">
        <v>354051.23</v>
      </c>
      <c r="V63" s="17">
        <v>0</v>
      </c>
      <c r="W63" s="17">
        <v>7214.79</v>
      </c>
      <c r="X63" s="17">
        <f t="shared" si="5"/>
        <v>272930.24</v>
      </c>
      <c r="Y63" s="17">
        <v>272492.17</v>
      </c>
      <c r="Z63" s="17">
        <v>0</v>
      </c>
      <c r="AA63" s="17">
        <v>438.07</v>
      </c>
      <c r="AB63" s="17">
        <f t="shared" si="6"/>
        <v>88335.77999999997</v>
      </c>
      <c r="AC63" s="31">
        <f t="shared" si="7"/>
        <v>0.7554827326411713</v>
      </c>
      <c r="AD63" s="15" t="s">
        <v>44</v>
      </c>
      <c r="AE63" s="15" t="s">
        <v>200</v>
      </c>
      <c r="AF63" s="18"/>
      <c r="AG63" s="18"/>
      <c r="AH63" s="18">
        <f t="shared" si="0"/>
        <v>272930.24</v>
      </c>
    </row>
    <row r="64" spans="1:34" ht="15" customHeight="1">
      <c r="A64" s="13">
        <v>59</v>
      </c>
      <c r="B64" s="14"/>
      <c r="C64" s="15" t="s">
        <v>160</v>
      </c>
      <c r="D64" s="14" t="s">
        <v>201</v>
      </c>
      <c r="E64" s="14" t="s">
        <v>202</v>
      </c>
      <c r="F64" s="16">
        <v>152</v>
      </c>
      <c r="G64" s="17">
        <v>9494.9</v>
      </c>
      <c r="H64" s="17">
        <v>6.5</v>
      </c>
      <c r="I64" s="17">
        <v>6.5</v>
      </c>
      <c r="J64" s="17">
        <v>0</v>
      </c>
      <c r="K64" s="17">
        <f t="shared" si="1"/>
        <v>61716.85</v>
      </c>
      <c r="L64" s="17">
        <v>61716.85</v>
      </c>
      <c r="M64" s="17">
        <v>0</v>
      </c>
      <c r="N64" s="17">
        <v>0</v>
      </c>
      <c r="O64" s="17">
        <f t="shared" si="2"/>
        <v>0</v>
      </c>
      <c r="P64" s="17">
        <v>0</v>
      </c>
      <c r="Q64" s="17">
        <v>0</v>
      </c>
      <c r="R64" s="17">
        <v>0</v>
      </c>
      <c r="S64" s="17">
        <f t="shared" si="3"/>
        <v>61716.85</v>
      </c>
      <c r="T64" s="17">
        <f t="shared" si="4"/>
        <v>2055991.22</v>
      </c>
      <c r="U64" s="17">
        <v>2017674.5</v>
      </c>
      <c r="V64" s="17">
        <v>0</v>
      </c>
      <c r="W64" s="17">
        <v>38316.72</v>
      </c>
      <c r="X64" s="17">
        <f t="shared" si="5"/>
        <v>1379683.12</v>
      </c>
      <c r="Y64" s="17">
        <v>1372554.82</v>
      </c>
      <c r="Z64" s="17">
        <v>0</v>
      </c>
      <c r="AA64" s="17">
        <v>7128.3</v>
      </c>
      <c r="AB64" s="17">
        <f t="shared" si="6"/>
        <v>676308.0999999999</v>
      </c>
      <c r="AC64" s="31">
        <f t="shared" si="7"/>
        <v>0.6710549668592457</v>
      </c>
      <c r="AD64" s="15" t="s">
        <v>94</v>
      </c>
      <c r="AE64" s="15" t="s">
        <v>203</v>
      </c>
      <c r="AF64" s="18"/>
      <c r="AG64" s="18"/>
      <c r="AH64" s="18">
        <f t="shared" si="0"/>
        <v>1379683.12</v>
      </c>
    </row>
    <row r="65" spans="1:34" ht="15" customHeight="1">
      <c r="A65" s="13">
        <v>60</v>
      </c>
      <c r="B65" s="14"/>
      <c r="C65" s="15" t="s">
        <v>160</v>
      </c>
      <c r="D65" s="14" t="s">
        <v>201</v>
      </c>
      <c r="E65" s="14">
        <v>160</v>
      </c>
      <c r="F65" s="16">
        <v>146</v>
      </c>
      <c r="G65" s="17">
        <v>8447.8</v>
      </c>
      <c r="H65" s="17">
        <v>6.5</v>
      </c>
      <c r="I65" s="17">
        <v>6.5</v>
      </c>
      <c r="J65" s="17">
        <v>0</v>
      </c>
      <c r="K65" s="17">
        <f t="shared" si="1"/>
        <v>55775.61</v>
      </c>
      <c r="L65" s="17">
        <v>54910.7</v>
      </c>
      <c r="M65" s="17">
        <v>0</v>
      </c>
      <c r="N65" s="17">
        <v>864.91</v>
      </c>
      <c r="O65" s="17">
        <f t="shared" si="2"/>
        <v>58196.83</v>
      </c>
      <c r="P65" s="17">
        <v>57865.16</v>
      </c>
      <c r="Q65" s="17">
        <v>0</v>
      </c>
      <c r="R65" s="17">
        <v>331.67</v>
      </c>
      <c r="S65" s="17">
        <f t="shared" si="3"/>
        <v>-2421.220000000001</v>
      </c>
      <c r="T65" s="17">
        <f t="shared" si="4"/>
        <v>1810511.6099999999</v>
      </c>
      <c r="U65" s="17">
        <v>1795162.15</v>
      </c>
      <c r="V65" s="17">
        <v>0</v>
      </c>
      <c r="W65" s="17">
        <v>15349.46</v>
      </c>
      <c r="X65" s="17">
        <f t="shared" si="5"/>
        <v>1696463.89</v>
      </c>
      <c r="Y65" s="17">
        <v>1692190.91</v>
      </c>
      <c r="Z65" s="17">
        <v>0</v>
      </c>
      <c r="AA65" s="17">
        <v>4272.98</v>
      </c>
      <c r="AB65" s="17">
        <f t="shared" si="6"/>
        <v>114047.71999999997</v>
      </c>
      <c r="AC65" s="31">
        <f t="shared" si="7"/>
        <v>0.9370080150991134</v>
      </c>
      <c r="AD65" s="15" t="s">
        <v>204</v>
      </c>
      <c r="AE65" s="15" t="s">
        <v>205</v>
      </c>
      <c r="AF65" s="18"/>
      <c r="AG65" s="18"/>
      <c r="AH65" s="18">
        <f t="shared" si="0"/>
        <v>1696463.89</v>
      </c>
    </row>
    <row r="66" spans="1:34" ht="15" customHeight="1">
      <c r="A66" s="13">
        <v>61</v>
      </c>
      <c r="B66" s="14"/>
      <c r="C66" s="15" t="s">
        <v>160</v>
      </c>
      <c r="D66" s="14" t="s">
        <v>206</v>
      </c>
      <c r="E66" s="14" t="s">
        <v>207</v>
      </c>
      <c r="F66" s="16">
        <v>73</v>
      </c>
      <c r="G66" s="17">
        <v>4032.9</v>
      </c>
      <c r="H66" s="17">
        <v>6.5</v>
      </c>
      <c r="I66" s="17">
        <v>6.5</v>
      </c>
      <c r="J66" s="17">
        <v>0</v>
      </c>
      <c r="K66" s="17">
        <f t="shared" si="1"/>
        <v>26710.3</v>
      </c>
      <c r="L66" s="17">
        <v>26213.86</v>
      </c>
      <c r="M66" s="17">
        <v>0</v>
      </c>
      <c r="N66" s="17">
        <v>496.44</v>
      </c>
      <c r="O66" s="17">
        <f t="shared" si="2"/>
        <v>26217.81</v>
      </c>
      <c r="P66" s="17">
        <v>26198.11</v>
      </c>
      <c r="Q66" s="17">
        <v>0</v>
      </c>
      <c r="R66" s="17">
        <v>19.7</v>
      </c>
      <c r="S66" s="17">
        <f t="shared" si="3"/>
        <v>492.48999999999796</v>
      </c>
      <c r="T66" s="17">
        <f t="shared" si="4"/>
        <v>863767.82</v>
      </c>
      <c r="U66" s="17">
        <v>854921.08</v>
      </c>
      <c r="V66" s="17">
        <v>0</v>
      </c>
      <c r="W66" s="17">
        <v>8846.74</v>
      </c>
      <c r="X66" s="17">
        <f t="shared" si="5"/>
        <v>793215.03</v>
      </c>
      <c r="Y66" s="17">
        <v>791954.55</v>
      </c>
      <c r="Z66" s="17">
        <v>0</v>
      </c>
      <c r="AA66" s="17">
        <v>1260.48</v>
      </c>
      <c r="AB66" s="17">
        <f t="shared" si="6"/>
        <v>70552.78999999992</v>
      </c>
      <c r="AC66" s="31">
        <f t="shared" si="7"/>
        <v>0.9183197285585379</v>
      </c>
      <c r="AD66" s="15" t="s">
        <v>44</v>
      </c>
      <c r="AE66" s="15" t="s">
        <v>208</v>
      </c>
      <c r="AF66" s="18">
        <f>171000+399000</f>
        <v>570000</v>
      </c>
      <c r="AG66" s="18">
        <v>399000</v>
      </c>
      <c r="AH66" s="18">
        <f t="shared" si="0"/>
        <v>223215.03000000003</v>
      </c>
    </row>
    <row r="67" spans="1:34" s="20" customFormat="1" ht="15" customHeight="1">
      <c r="A67" s="13">
        <v>62</v>
      </c>
      <c r="B67" s="14"/>
      <c r="C67" s="15" t="s">
        <v>160</v>
      </c>
      <c r="D67" s="14" t="s">
        <v>209</v>
      </c>
      <c r="E67" s="14" t="s">
        <v>51</v>
      </c>
      <c r="F67" s="16">
        <f>'[1]УЛ'!E34</f>
        <v>24</v>
      </c>
      <c r="G67" s="17">
        <f>'[1]УЛ'!F34</f>
        <v>596.79</v>
      </c>
      <c r="H67" s="17">
        <v>6.05</v>
      </c>
      <c r="I67" s="17">
        <v>6.05</v>
      </c>
      <c r="J67" s="17">
        <v>0</v>
      </c>
      <c r="K67" s="17">
        <f t="shared" si="1"/>
        <v>3941.15</v>
      </c>
      <c r="L67" s="17">
        <f>'[1]УЛ'!K34</f>
        <v>3941.15</v>
      </c>
      <c r="M67" s="17">
        <v>0</v>
      </c>
      <c r="N67" s="17">
        <f>'[1]УЛ'!M34</f>
        <v>0</v>
      </c>
      <c r="O67" s="17">
        <f t="shared" si="2"/>
        <v>4388.43</v>
      </c>
      <c r="P67" s="17">
        <f>'[1]УЛ'!O34</f>
        <v>4388.43</v>
      </c>
      <c r="Q67" s="17">
        <v>0</v>
      </c>
      <c r="R67" s="17">
        <v>0</v>
      </c>
      <c r="S67" s="17">
        <f t="shared" si="3"/>
        <v>-447.2800000000002</v>
      </c>
      <c r="T67" s="17">
        <f t="shared" si="4"/>
        <v>129499.2</v>
      </c>
      <c r="U67" s="17">
        <f>38999.15+'[1]УЛ'!T34</f>
        <v>129418.23999999999</v>
      </c>
      <c r="V67" s="17">
        <v>0</v>
      </c>
      <c r="W67" s="17">
        <v>80.96</v>
      </c>
      <c r="X67" s="17">
        <f t="shared" si="5"/>
        <v>107764.95</v>
      </c>
      <c r="Y67" s="17">
        <f>38999.15+'[1]УЛ'!X34</f>
        <v>107683.98999999999</v>
      </c>
      <c r="Z67" s="17">
        <v>0</v>
      </c>
      <c r="AA67" s="17">
        <v>80.96</v>
      </c>
      <c r="AB67" s="17">
        <f t="shared" si="6"/>
        <v>21734.25</v>
      </c>
      <c r="AC67" s="31">
        <f t="shared" si="7"/>
        <v>0.8321669168612624</v>
      </c>
      <c r="AD67" s="22" t="s">
        <v>210</v>
      </c>
      <c r="AE67" s="15" t="s">
        <v>211</v>
      </c>
      <c r="AF67" s="18"/>
      <c r="AG67" s="18"/>
      <c r="AH67" s="18">
        <f t="shared" si="0"/>
        <v>107764.95</v>
      </c>
    </row>
    <row r="68" spans="1:34" ht="15" customHeight="1">
      <c r="A68" s="13">
        <v>63</v>
      </c>
      <c r="B68" s="14"/>
      <c r="C68" s="15" t="s">
        <v>160</v>
      </c>
      <c r="D68" s="14" t="s">
        <v>212</v>
      </c>
      <c r="E68" s="14" t="s">
        <v>46</v>
      </c>
      <c r="F68" s="16">
        <v>180</v>
      </c>
      <c r="G68" s="17">
        <v>9627.2</v>
      </c>
      <c r="H68" s="17">
        <v>6.5</v>
      </c>
      <c r="I68" s="17">
        <v>6.5</v>
      </c>
      <c r="J68" s="17">
        <v>0</v>
      </c>
      <c r="K68" s="17">
        <f t="shared" si="1"/>
        <v>63816.380000000005</v>
      </c>
      <c r="L68" s="17">
        <v>62576.8</v>
      </c>
      <c r="M68" s="17">
        <v>0</v>
      </c>
      <c r="N68" s="17">
        <v>1239.58</v>
      </c>
      <c r="O68" s="17">
        <f t="shared" si="2"/>
        <v>70925.44</v>
      </c>
      <c r="P68" s="17">
        <v>69860.58</v>
      </c>
      <c r="Q68" s="17">
        <v>0</v>
      </c>
      <c r="R68" s="17">
        <v>1064.86</v>
      </c>
      <c r="S68" s="17">
        <f t="shared" si="3"/>
        <v>-7109.059999999998</v>
      </c>
      <c r="T68" s="17">
        <f t="shared" si="4"/>
        <v>2073848.19</v>
      </c>
      <c r="U68" s="17">
        <v>2046876.2</v>
      </c>
      <c r="V68" s="17">
        <v>0</v>
      </c>
      <c r="W68" s="17">
        <v>26971.99</v>
      </c>
      <c r="X68" s="17">
        <f t="shared" si="5"/>
        <v>1845584.01</v>
      </c>
      <c r="Y68" s="17">
        <v>1836499.59</v>
      </c>
      <c r="Z68" s="17">
        <v>0</v>
      </c>
      <c r="AA68" s="17">
        <v>9084.42</v>
      </c>
      <c r="AB68" s="17">
        <f t="shared" si="6"/>
        <v>228264.17999999993</v>
      </c>
      <c r="AC68" s="31">
        <f t="shared" si="7"/>
        <v>0.889932068749931</v>
      </c>
      <c r="AD68" s="15" t="s">
        <v>44</v>
      </c>
      <c r="AE68" s="15" t="s">
        <v>213</v>
      </c>
      <c r="AF68" s="18"/>
      <c r="AG68" s="18"/>
      <c r="AH68" s="18">
        <f t="shared" si="0"/>
        <v>1845584.01</v>
      </c>
    </row>
    <row r="69" spans="1:34" ht="15" customHeight="1">
      <c r="A69" s="13">
        <v>64</v>
      </c>
      <c r="B69" s="14"/>
      <c r="C69" s="15" t="s">
        <v>160</v>
      </c>
      <c r="D69" s="14" t="s">
        <v>212</v>
      </c>
      <c r="E69" s="14" t="s">
        <v>132</v>
      </c>
      <c r="F69" s="16">
        <v>120</v>
      </c>
      <c r="G69" s="17">
        <v>6475.9</v>
      </c>
      <c r="H69" s="17">
        <v>6.5</v>
      </c>
      <c r="I69" s="17">
        <v>6.5</v>
      </c>
      <c r="J69" s="17">
        <v>0</v>
      </c>
      <c r="K69" s="17">
        <f t="shared" si="1"/>
        <v>43235.68</v>
      </c>
      <c r="L69" s="17">
        <v>42093.35</v>
      </c>
      <c r="M69" s="17">
        <v>0</v>
      </c>
      <c r="N69" s="17">
        <v>1142.33</v>
      </c>
      <c r="O69" s="17">
        <f t="shared" si="2"/>
        <v>39287.11</v>
      </c>
      <c r="P69" s="17">
        <v>38840.29</v>
      </c>
      <c r="Q69" s="17">
        <v>0</v>
      </c>
      <c r="R69" s="17">
        <v>446.82</v>
      </c>
      <c r="S69" s="17">
        <f t="shared" si="3"/>
        <v>3948.5699999999997</v>
      </c>
      <c r="T69" s="17">
        <f t="shared" si="4"/>
        <v>1394413.8399999999</v>
      </c>
      <c r="U69" s="17">
        <v>1373249.9</v>
      </c>
      <c r="V69" s="17">
        <v>0</v>
      </c>
      <c r="W69" s="17">
        <v>21163.94</v>
      </c>
      <c r="X69" s="17">
        <f t="shared" si="5"/>
        <v>1231515.77</v>
      </c>
      <c r="Y69" s="17">
        <v>1228762.49</v>
      </c>
      <c r="Z69" s="17">
        <v>0</v>
      </c>
      <c r="AA69" s="17">
        <v>2753.28</v>
      </c>
      <c r="AB69" s="17">
        <f t="shared" si="6"/>
        <v>162898.06999999983</v>
      </c>
      <c r="AC69" s="31">
        <f t="shared" si="7"/>
        <v>0.8831781029941586</v>
      </c>
      <c r="AD69" s="15" t="s">
        <v>44</v>
      </c>
      <c r="AE69" s="15" t="s">
        <v>214</v>
      </c>
      <c r="AF69" s="18"/>
      <c r="AG69" s="18"/>
      <c r="AH69" s="18">
        <f t="shared" si="0"/>
        <v>1231515.77</v>
      </c>
    </row>
    <row r="70" spans="1:34" ht="15" customHeight="1">
      <c r="A70" s="13">
        <v>65</v>
      </c>
      <c r="B70" s="14"/>
      <c r="C70" s="15" t="s">
        <v>160</v>
      </c>
      <c r="D70" s="14" t="s">
        <v>212</v>
      </c>
      <c r="E70" s="14" t="s">
        <v>59</v>
      </c>
      <c r="F70" s="16">
        <v>80</v>
      </c>
      <c r="G70" s="17">
        <v>4411.7</v>
      </c>
      <c r="H70" s="17">
        <v>6.5</v>
      </c>
      <c r="I70" s="17">
        <v>6.5</v>
      </c>
      <c r="J70" s="17">
        <v>0</v>
      </c>
      <c r="K70" s="17">
        <f t="shared" si="1"/>
        <v>29544.71</v>
      </c>
      <c r="L70" s="17">
        <v>28676.05</v>
      </c>
      <c r="M70" s="17">
        <v>0</v>
      </c>
      <c r="N70" s="17">
        <v>868.66</v>
      </c>
      <c r="O70" s="17">
        <f t="shared" si="2"/>
        <v>23562.809999999998</v>
      </c>
      <c r="P70" s="17">
        <v>23443.03</v>
      </c>
      <c r="Q70" s="17">
        <v>0</v>
      </c>
      <c r="R70" s="17">
        <v>119.78</v>
      </c>
      <c r="S70" s="17">
        <f t="shared" si="3"/>
        <v>5981.9000000000015</v>
      </c>
      <c r="T70" s="17">
        <f t="shared" si="4"/>
        <v>954198.9</v>
      </c>
      <c r="U70" s="17">
        <v>937526.15</v>
      </c>
      <c r="V70" s="17">
        <v>0</v>
      </c>
      <c r="W70" s="17">
        <v>16672.75</v>
      </c>
      <c r="X70" s="17">
        <f t="shared" si="5"/>
        <v>812081.0599999999</v>
      </c>
      <c r="Y70" s="17">
        <v>810361.08</v>
      </c>
      <c r="Z70" s="17">
        <v>0</v>
      </c>
      <c r="AA70" s="17">
        <v>1719.98</v>
      </c>
      <c r="AB70" s="17">
        <f t="shared" si="6"/>
        <v>142117.84000000008</v>
      </c>
      <c r="AC70" s="31">
        <f t="shared" si="7"/>
        <v>0.8510605702857129</v>
      </c>
      <c r="AD70" s="15" t="s">
        <v>44</v>
      </c>
      <c r="AE70" s="15" t="s">
        <v>215</v>
      </c>
      <c r="AF70" s="18"/>
      <c r="AG70" s="18"/>
      <c r="AH70" s="18">
        <f aca="true" t="shared" si="8" ref="AH70:AH133">X70-AF70</f>
        <v>812081.0599999999</v>
      </c>
    </row>
    <row r="71" spans="1:34" ht="15" customHeight="1">
      <c r="A71" s="13">
        <v>66</v>
      </c>
      <c r="B71" s="14"/>
      <c r="C71" s="15" t="s">
        <v>160</v>
      </c>
      <c r="D71" s="14" t="s">
        <v>216</v>
      </c>
      <c r="E71" s="14" t="s">
        <v>217</v>
      </c>
      <c r="F71" s="16">
        <v>239</v>
      </c>
      <c r="G71" s="17">
        <v>14006.21</v>
      </c>
      <c r="H71" s="17">
        <v>6.5</v>
      </c>
      <c r="I71" s="17">
        <v>6.5</v>
      </c>
      <c r="J71" s="17">
        <v>0</v>
      </c>
      <c r="K71" s="17">
        <f aca="true" t="shared" si="9" ref="K71:K134">L71+M71+N71</f>
        <v>93165.39</v>
      </c>
      <c r="L71" s="17">
        <v>91040.37</v>
      </c>
      <c r="M71" s="17">
        <v>0</v>
      </c>
      <c r="N71" s="17">
        <v>2125.02</v>
      </c>
      <c r="O71" s="17">
        <f aca="true" t="shared" si="10" ref="O71:O134">P71+Q71+R71</f>
        <v>99009.06</v>
      </c>
      <c r="P71" s="17">
        <v>97213.45</v>
      </c>
      <c r="Q71" s="17">
        <v>0</v>
      </c>
      <c r="R71" s="17">
        <v>1795.61</v>
      </c>
      <c r="S71" s="17">
        <f aca="true" t="shared" si="11" ref="S71:S134">K71-O71</f>
        <v>-5843.669999999998</v>
      </c>
      <c r="T71" s="17">
        <f aca="true" t="shared" si="12" ref="T71:T134">U71+V71+W71</f>
        <v>3028975.1799999997</v>
      </c>
      <c r="U71" s="17">
        <v>2974047.51</v>
      </c>
      <c r="V71" s="17">
        <v>0</v>
      </c>
      <c r="W71" s="17">
        <v>54927.67</v>
      </c>
      <c r="X71" s="17">
        <f aca="true" t="shared" si="13" ref="X71:X134">Y71+Z71+AA71</f>
        <v>2780746.87</v>
      </c>
      <c r="Y71" s="17">
        <v>2753808.29</v>
      </c>
      <c r="Z71" s="17">
        <v>0</v>
      </c>
      <c r="AA71" s="17">
        <v>26938.58</v>
      </c>
      <c r="AB71" s="17">
        <f aca="true" t="shared" si="14" ref="AB71:AB134">T71-X71</f>
        <v>248228.3099999996</v>
      </c>
      <c r="AC71" s="31">
        <f aca="true" t="shared" si="15" ref="AC71:AC134">X71/T71</f>
        <v>0.9180487474314664</v>
      </c>
      <c r="AD71" s="15" t="s">
        <v>218</v>
      </c>
      <c r="AE71" s="15" t="s">
        <v>219</v>
      </c>
      <c r="AF71" s="18"/>
      <c r="AG71" s="18"/>
      <c r="AH71" s="18">
        <f t="shared" si="8"/>
        <v>2780746.87</v>
      </c>
    </row>
    <row r="72" spans="1:34" ht="15" customHeight="1">
      <c r="A72" s="13">
        <v>67</v>
      </c>
      <c r="B72" s="14"/>
      <c r="C72" s="15" t="s">
        <v>160</v>
      </c>
      <c r="D72" s="14" t="s">
        <v>216</v>
      </c>
      <c r="E72" s="14" t="s">
        <v>220</v>
      </c>
      <c r="F72" s="16">
        <v>43</v>
      </c>
      <c r="G72" s="17">
        <v>3524.5</v>
      </c>
      <c r="H72" s="17">
        <v>6.5</v>
      </c>
      <c r="I72" s="17">
        <v>6.5</v>
      </c>
      <c r="J72" s="17">
        <v>0</v>
      </c>
      <c r="K72" s="17">
        <f t="shared" si="9"/>
        <v>24719.64</v>
      </c>
      <c r="L72" s="17">
        <v>22623.25</v>
      </c>
      <c r="M72" s="17">
        <v>0</v>
      </c>
      <c r="N72" s="17">
        <v>2096.39</v>
      </c>
      <c r="O72" s="17">
        <f t="shared" si="10"/>
        <v>50368.36</v>
      </c>
      <c r="P72" s="17">
        <v>46934.25</v>
      </c>
      <c r="Q72" s="17">
        <v>0</v>
      </c>
      <c r="R72" s="17">
        <v>3434.11</v>
      </c>
      <c r="S72" s="17">
        <f t="shared" si="11"/>
        <v>-25648.72</v>
      </c>
      <c r="T72" s="17">
        <f t="shared" si="12"/>
        <v>769285.12</v>
      </c>
      <c r="U72" s="17">
        <v>739606.25</v>
      </c>
      <c r="V72" s="17">
        <v>0</v>
      </c>
      <c r="W72" s="17">
        <v>29678.87</v>
      </c>
      <c r="X72" s="17">
        <f t="shared" si="13"/>
        <v>512742.18</v>
      </c>
      <c r="Y72" s="17">
        <v>507850.71</v>
      </c>
      <c r="Z72" s="17">
        <v>0</v>
      </c>
      <c r="AA72" s="17">
        <v>4891.47</v>
      </c>
      <c r="AB72" s="17">
        <f t="shared" si="14"/>
        <v>256542.94</v>
      </c>
      <c r="AC72" s="31">
        <f t="shared" si="15"/>
        <v>0.6665177405225257</v>
      </c>
      <c r="AD72" s="15" t="s">
        <v>44</v>
      </c>
      <c r="AE72" s="15" t="s">
        <v>221</v>
      </c>
      <c r="AF72" s="18"/>
      <c r="AG72" s="18"/>
      <c r="AH72" s="18">
        <f t="shared" si="8"/>
        <v>512742.18</v>
      </c>
    </row>
    <row r="73" spans="1:34" ht="15" customHeight="1">
      <c r="A73" s="13">
        <v>68</v>
      </c>
      <c r="B73" s="14"/>
      <c r="C73" s="15" t="s">
        <v>160</v>
      </c>
      <c r="D73" s="14" t="s">
        <v>216</v>
      </c>
      <c r="E73" s="14" t="s">
        <v>222</v>
      </c>
      <c r="F73" s="16">
        <v>51</v>
      </c>
      <c r="G73" s="17">
        <v>3202.2</v>
      </c>
      <c r="H73" s="17">
        <v>6.5</v>
      </c>
      <c r="I73" s="17">
        <v>6.5</v>
      </c>
      <c r="J73" s="17">
        <v>0</v>
      </c>
      <c r="K73" s="17">
        <f t="shared" si="9"/>
        <v>20814.3</v>
      </c>
      <c r="L73" s="17">
        <v>20814.3</v>
      </c>
      <c r="M73" s="17">
        <v>0</v>
      </c>
      <c r="N73" s="17">
        <v>0</v>
      </c>
      <c r="O73" s="17">
        <f t="shared" si="10"/>
        <v>22203.55</v>
      </c>
      <c r="P73" s="17">
        <v>22041.36</v>
      </c>
      <c r="Q73" s="17">
        <v>0</v>
      </c>
      <c r="R73" s="17">
        <v>162.19</v>
      </c>
      <c r="S73" s="17">
        <f t="shared" si="11"/>
        <v>-1389.25</v>
      </c>
      <c r="T73" s="17">
        <f t="shared" si="12"/>
        <v>686277.62</v>
      </c>
      <c r="U73" s="17">
        <v>680467.78</v>
      </c>
      <c r="V73" s="17">
        <v>0</v>
      </c>
      <c r="W73" s="17">
        <v>5809.84</v>
      </c>
      <c r="X73" s="17">
        <f t="shared" si="13"/>
        <v>424748.22000000003</v>
      </c>
      <c r="Y73" s="17">
        <v>422580.64</v>
      </c>
      <c r="Z73" s="17">
        <v>0</v>
      </c>
      <c r="AA73" s="17">
        <v>2167.58</v>
      </c>
      <c r="AB73" s="17">
        <f t="shared" si="14"/>
        <v>261529.39999999997</v>
      </c>
      <c r="AC73" s="31">
        <f t="shared" si="15"/>
        <v>0.6189160299296953</v>
      </c>
      <c r="AD73" s="15" t="s">
        <v>44</v>
      </c>
      <c r="AE73" s="15" t="s">
        <v>223</v>
      </c>
      <c r="AF73" s="18"/>
      <c r="AG73" s="18"/>
      <c r="AH73" s="18">
        <f t="shared" si="8"/>
        <v>424748.22000000003</v>
      </c>
    </row>
    <row r="74" spans="1:34" ht="15" customHeight="1">
      <c r="A74" s="13">
        <v>69</v>
      </c>
      <c r="B74" s="14"/>
      <c r="C74" s="15" t="s">
        <v>160</v>
      </c>
      <c r="D74" s="14" t="s">
        <v>216</v>
      </c>
      <c r="E74" s="14">
        <v>325</v>
      </c>
      <c r="F74" s="16">
        <v>72</v>
      </c>
      <c r="G74" s="17">
        <v>3400</v>
      </c>
      <c r="H74" s="17">
        <v>6.05</v>
      </c>
      <c r="I74" s="17">
        <v>6.05</v>
      </c>
      <c r="J74" s="17">
        <v>0</v>
      </c>
      <c r="K74" s="17">
        <f t="shared" si="9"/>
        <v>20906.13</v>
      </c>
      <c r="L74" s="17">
        <v>20387.47</v>
      </c>
      <c r="M74" s="17">
        <v>0</v>
      </c>
      <c r="N74" s="17">
        <v>518.66</v>
      </c>
      <c r="O74" s="17">
        <f t="shared" si="10"/>
        <v>21871.46</v>
      </c>
      <c r="P74" s="17">
        <v>21871.46</v>
      </c>
      <c r="Q74" s="17">
        <v>0</v>
      </c>
      <c r="R74" s="17">
        <v>0</v>
      </c>
      <c r="S74" s="17">
        <f t="shared" si="11"/>
        <v>-965.3299999999981</v>
      </c>
      <c r="T74" s="17">
        <f t="shared" si="12"/>
        <v>714582.13</v>
      </c>
      <c r="U74" s="17">
        <v>699272.83</v>
      </c>
      <c r="V74" s="17">
        <v>0</v>
      </c>
      <c r="W74" s="17">
        <v>15309.3</v>
      </c>
      <c r="X74" s="17">
        <f t="shared" si="13"/>
        <v>632057.05</v>
      </c>
      <c r="Y74" s="17">
        <v>630805.79</v>
      </c>
      <c r="Z74" s="17">
        <v>0</v>
      </c>
      <c r="AA74" s="17">
        <v>1251.26</v>
      </c>
      <c r="AB74" s="17">
        <f t="shared" si="14"/>
        <v>82525.07999999996</v>
      </c>
      <c r="AC74" s="31">
        <f t="shared" si="15"/>
        <v>0.8845128131037926</v>
      </c>
      <c r="AD74" s="15" t="s">
        <v>44</v>
      </c>
      <c r="AE74" s="15" t="s">
        <v>224</v>
      </c>
      <c r="AF74" s="18"/>
      <c r="AG74" s="18"/>
      <c r="AH74" s="18">
        <f t="shared" si="8"/>
        <v>632057.05</v>
      </c>
    </row>
    <row r="75" spans="1:34" ht="15" customHeight="1">
      <c r="A75" s="13">
        <v>70</v>
      </c>
      <c r="B75" s="14"/>
      <c r="C75" s="15" t="s">
        <v>160</v>
      </c>
      <c r="D75" s="14" t="s">
        <v>216</v>
      </c>
      <c r="E75" s="14">
        <v>327</v>
      </c>
      <c r="F75" s="16">
        <v>72</v>
      </c>
      <c r="G75" s="17">
        <v>3326.5</v>
      </c>
      <c r="H75" s="17">
        <v>6.05</v>
      </c>
      <c r="I75" s="17">
        <v>6.05</v>
      </c>
      <c r="J75" s="17">
        <v>0</v>
      </c>
      <c r="K75" s="17">
        <f t="shared" si="9"/>
        <v>20387.489999999998</v>
      </c>
      <c r="L75" s="17">
        <v>20125.48</v>
      </c>
      <c r="M75" s="17">
        <v>0</v>
      </c>
      <c r="N75" s="17">
        <v>262.01</v>
      </c>
      <c r="O75" s="17">
        <f t="shared" si="10"/>
        <v>18662.120000000003</v>
      </c>
      <c r="P75" s="17">
        <v>18661.97</v>
      </c>
      <c r="Q75" s="17">
        <v>0</v>
      </c>
      <c r="R75" s="17">
        <v>0.15</v>
      </c>
      <c r="S75" s="17">
        <f t="shared" si="11"/>
        <v>1725.3699999999953</v>
      </c>
      <c r="T75" s="17">
        <f t="shared" si="12"/>
        <v>697417.65</v>
      </c>
      <c r="U75" s="17">
        <v>693444.42</v>
      </c>
      <c r="V75" s="17">
        <v>0</v>
      </c>
      <c r="W75" s="17">
        <v>3973.23</v>
      </c>
      <c r="X75" s="17">
        <f t="shared" si="13"/>
        <v>658918.24</v>
      </c>
      <c r="Y75" s="17">
        <v>658246.88</v>
      </c>
      <c r="Z75" s="17">
        <v>0</v>
      </c>
      <c r="AA75" s="17">
        <v>671.36</v>
      </c>
      <c r="AB75" s="17">
        <f t="shared" si="14"/>
        <v>38499.41000000003</v>
      </c>
      <c r="AC75" s="31">
        <f t="shared" si="15"/>
        <v>0.9447971957692782</v>
      </c>
      <c r="AD75" s="15" t="s">
        <v>173</v>
      </c>
      <c r="AE75" s="15" t="s">
        <v>225</v>
      </c>
      <c r="AF75" s="18"/>
      <c r="AG75" s="18"/>
      <c r="AH75" s="18">
        <f t="shared" si="8"/>
        <v>658918.24</v>
      </c>
    </row>
    <row r="76" spans="1:34" ht="15" customHeight="1">
      <c r="A76" s="13">
        <v>71</v>
      </c>
      <c r="B76" s="14"/>
      <c r="C76" s="15" t="s">
        <v>160</v>
      </c>
      <c r="D76" s="14" t="s">
        <v>216</v>
      </c>
      <c r="E76" s="14">
        <v>329</v>
      </c>
      <c r="F76" s="16">
        <v>107</v>
      </c>
      <c r="G76" s="17">
        <v>5030.2</v>
      </c>
      <c r="H76" s="17">
        <v>6.05</v>
      </c>
      <c r="I76" s="17">
        <v>6.05</v>
      </c>
      <c r="J76" s="17">
        <v>0</v>
      </c>
      <c r="K76" s="17">
        <f t="shared" si="9"/>
        <v>30321.73</v>
      </c>
      <c r="L76" s="17">
        <v>29875.13</v>
      </c>
      <c r="M76" s="17">
        <v>0</v>
      </c>
      <c r="N76" s="17">
        <v>446.6</v>
      </c>
      <c r="O76" s="17">
        <f t="shared" si="10"/>
        <v>27745.04</v>
      </c>
      <c r="P76" s="17">
        <v>27307.68</v>
      </c>
      <c r="Q76" s="17">
        <v>0</v>
      </c>
      <c r="R76" s="17">
        <v>437.36</v>
      </c>
      <c r="S76" s="17">
        <f t="shared" si="11"/>
        <v>2576.6899999999987</v>
      </c>
      <c r="T76" s="17">
        <f t="shared" si="12"/>
        <v>1037395.25</v>
      </c>
      <c r="U76" s="17">
        <v>1029177.65</v>
      </c>
      <c r="V76" s="17">
        <v>0</v>
      </c>
      <c r="W76" s="17">
        <v>8217.6</v>
      </c>
      <c r="X76" s="17">
        <f t="shared" si="13"/>
        <v>973443.87</v>
      </c>
      <c r="Y76" s="17">
        <v>971143.96</v>
      </c>
      <c r="Z76" s="17">
        <v>0</v>
      </c>
      <c r="AA76" s="17">
        <v>2299.91</v>
      </c>
      <c r="AB76" s="17">
        <f t="shared" si="14"/>
        <v>63951.380000000005</v>
      </c>
      <c r="AC76" s="31">
        <f t="shared" si="15"/>
        <v>0.9383538916338782</v>
      </c>
      <c r="AD76" s="15" t="s">
        <v>44</v>
      </c>
      <c r="AE76" s="15" t="s">
        <v>226</v>
      </c>
      <c r="AF76" s="18">
        <f>439523+99210</f>
        <v>538733</v>
      </c>
      <c r="AG76" s="18"/>
      <c r="AH76" s="18">
        <f t="shared" si="8"/>
        <v>434710.87</v>
      </c>
    </row>
    <row r="77" spans="1:34" ht="15" customHeight="1">
      <c r="A77" s="13">
        <v>72</v>
      </c>
      <c r="B77" s="14"/>
      <c r="C77" s="15" t="s">
        <v>160</v>
      </c>
      <c r="D77" s="14" t="s">
        <v>227</v>
      </c>
      <c r="E77" s="14" t="s">
        <v>93</v>
      </c>
      <c r="F77" s="16">
        <v>238</v>
      </c>
      <c r="G77" s="17">
        <v>16701.69</v>
      </c>
      <c r="H77" s="17">
        <v>6.5</v>
      </c>
      <c r="I77" s="17">
        <v>6.5</v>
      </c>
      <c r="J77" s="17">
        <v>0</v>
      </c>
      <c r="K77" s="17">
        <f t="shared" si="9"/>
        <v>116874.20999999999</v>
      </c>
      <c r="L77" s="17">
        <v>108561</v>
      </c>
      <c r="M77" s="17">
        <v>0</v>
      </c>
      <c r="N77" s="17">
        <v>8313.21</v>
      </c>
      <c r="O77" s="17">
        <f t="shared" si="10"/>
        <v>78720.37000000001</v>
      </c>
      <c r="P77" s="17">
        <v>78654.41</v>
      </c>
      <c r="Q77" s="17">
        <v>0</v>
      </c>
      <c r="R77" s="17">
        <v>65.96</v>
      </c>
      <c r="S77" s="17">
        <f t="shared" si="11"/>
        <v>38153.83999999998</v>
      </c>
      <c r="T77" s="17">
        <f t="shared" si="12"/>
        <v>3558513.82</v>
      </c>
      <c r="U77" s="17">
        <v>3443923.92</v>
      </c>
      <c r="V77" s="17">
        <v>0</v>
      </c>
      <c r="W77" s="17">
        <v>114589.9</v>
      </c>
      <c r="X77" s="17">
        <f t="shared" si="13"/>
        <v>2386469.82</v>
      </c>
      <c r="Y77" s="17">
        <v>2381479.98</v>
      </c>
      <c r="Z77" s="17">
        <v>0</v>
      </c>
      <c r="AA77" s="17">
        <v>4989.84</v>
      </c>
      <c r="AB77" s="17">
        <f t="shared" si="14"/>
        <v>1172044</v>
      </c>
      <c r="AC77" s="31">
        <f t="shared" si="15"/>
        <v>0.6706366592107263</v>
      </c>
      <c r="AD77" s="15" t="s">
        <v>228</v>
      </c>
      <c r="AE77" s="15" t="s">
        <v>229</v>
      </c>
      <c r="AF77" s="18"/>
      <c r="AG77" s="18"/>
      <c r="AH77" s="18">
        <f t="shared" si="8"/>
        <v>2386469.82</v>
      </c>
    </row>
    <row r="78" spans="1:34" ht="15" customHeight="1">
      <c r="A78" s="13">
        <v>73</v>
      </c>
      <c r="B78" s="14"/>
      <c r="C78" s="15" t="s">
        <v>160</v>
      </c>
      <c r="D78" s="14" t="s">
        <v>227</v>
      </c>
      <c r="E78" s="14" t="s">
        <v>230</v>
      </c>
      <c r="F78" s="16">
        <v>133</v>
      </c>
      <c r="G78" s="17">
        <v>6530.3</v>
      </c>
      <c r="H78" s="17">
        <v>6.05</v>
      </c>
      <c r="I78" s="17">
        <v>6.05</v>
      </c>
      <c r="J78" s="17">
        <v>0</v>
      </c>
      <c r="K78" s="17">
        <f t="shared" si="9"/>
        <v>40605.530000000006</v>
      </c>
      <c r="L78" s="17">
        <v>39508.62</v>
      </c>
      <c r="M78" s="17">
        <v>0</v>
      </c>
      <c r="N78" s="17">
        <v>1096.91</v>
      </c>
      <c r="O78" s="17">
        <f t="shared" si="10"/>
        <v>34768.05</v>
      </c>
      <c r="P78" s="17">
        <v>34768.05</v>
      </c>
      <c r="Q78" s="17">
        <v>0</v>
      </c>
      <c r="R78" s="17">
        <v>0</v>
      </c>
      <c r="S78" s="17">
        <f t="shared" si="11"/>
        <v>5837.480000000003</v>
      </c>
      <c r="T78" s="17">
        <f t="shared" si="12"/>
        <v>1384008.17</v>
      </c>
      <c r="U78" s="17">
        <v>1360869.93</v>
      </c>
      <c r="V78" s="17">
        <v>0</v>
      </c>
      <c r="W78" s="17">
        <v>23138.24</v>
      </c>
      <c r="X78" s="17">
        <f t="shared" si="13"/>
        <v>1224522.01</v>
      </c>
      <c r="Y78" s="17">
        <v>1220695.07</v>
      </c>
      <c r="Z78" s="17">
        <v>0</v>
      </c>
      <c r="AA78" s="17">
        <v>3826.94</v>
      </c>
      <c r="AB78" s="17">
        <f t="shared" si="14"/>
        <v>159486.15999999992</v>
      </c>
      <c r="AC78" s="31">
        <f t="shared" si="15"/>
        <v>0.8847650155128781</v>
      </c>
      <c r="AD78" s="15" t="s">
        <v>44</v>
      </c>
      <c r="AE78" s="15" t="s">
        <v>231</v>
      </c>
      <c r="AF78" s="18"/>
      <c r="AG78" s="18"/>
      <c r="AH78" s="18">
        <f t="shared" si="8"/>
        <v>1224522.01</v>
      </c>
    </row>
    <row r="79" spans="1:34" ht="15" customHeight="1">
      <c r="A79" s="13">
        <v>74</v>
      </c>
      <c r="B79" s="14"/>
      <c r="C79" s="15" t="s">
        <v>160</v>
      </c>
      <c r="D79" s="14" t="s">
        <v>227</v>
      </c>
      <c r="E79" s="14" t="s">
        <v>66</v>
      </c>
      <c r="F79" s="16">
        <v>414</v>
      </c>
      <c r="G79" s="17">
        <v>24205.2</v>
      </c>
      <c r="H79" s="17">
        <v>6.5</v>
      </c>
      <c r="I79" s="17">
        <v>6.5</v>
      </c>
      <c r="J79" s="17">
        <v>0</v>
      </c>
      <c r="K79" s="17">
        <f t="shared" si="9"/>
        <v>164805.84999999998</v>
      </c>
      <c r="L79" s="17">
        <v>157333.8</v>
      </c>
      <c r="M79" s="17">
        <v>0</v>
      </c>
      <c r="N79" s="17">
        <v>7472.05</v>
      </c>
      <c r="O79" s="17">
        <f t="shared" si="10"/>
        <v>171539.82</v>
      </c>
      <c r="P79" s="17">
        <v>165524.97</v>
      </c>
      <c r="Q79" s="17">
        <v>0</v>
      </c>
      <c r="R79" s="17">
        <v>6014.85</v>
      </c>
      <c r="S79" s="17">
        <f t="shared" si="11"/>
        <v>-6733.97000000003</v>
      </c>
      <c r="T79" s="17">
        <f t="shared" si="12"/>
        <v>5292432.4</v>
      </c>
      <c r="U79" s="17">
        <v>5145204.36</v>
      </c>
      <c r="V79" s="17">
        <v>0</v>
      </c>
      <c r="W79" s="17">
        <v>147228.04</v>
      </c>
      <c r="X79" s="17">
        <f t="shared" si="13"/>
        <v>4298257.17</v>
      </c>
      <c r="Y79" s="17">
        <v>4255474.76</v>
      </c>
      <c r="Z79" s="17">
        <v>0</v>
      </c>
      <c r="AA79" s="17">
        <v>42782.41</v>
      </c>
      <c r="AB79" s="17">
        <f t="shared" si="14"/>
        <v>994175.2300000004</v>
      </c>
      <c r="AC79" s="31">
        <f t="shared" si="15"/>
        <v>0.8121515486905415</v>
      </c>
      <c r="AD79" s="15" t="s">
        <v>232</v>
      </c>
      <c r="AE79" s="15" t="s">
        <v>233</v>
      </c>
      <c r="AF79" s="18"/>
      <c r="AG79" s="18"/>
      <c r="AH79" s="18">
        <f t="shared" si="8"/>
        <v>4298257.17</v>
      </c>
    </row>
    <row r="80" spans="1:34" ht="15" customHeight="1">
      <c r="A80" s="13">
        <v>75</v>
      </c>
      <c r="B80" s="14"/>
      <c r="C80" s="15" t="s">
        <v>160</v>
      </c>
      <c r="D80" s="14" t="s">
        <v>234</v>
      </c>
      <c r="E80" s="14" t="s">
        <v>235</v>
      </c>
      <c r="F80" s="16">
        <v>260</v>
      </c>
      <c r="G80" s="17">
        <v>11465.1</v>
      </c>
      <c r="H80" s="17">
        <v>6.5</v>
      </c>
      <c r="I80" s="17">
        <v>6.5</v>
      </c>
      <c r="J80" s="17">
        <v>0</v>
      </c>
      <c r="K80" s="17">
        <f t="shared" si="9"/>
        <v>77662.5</v>
      </c>
      <c r="L80" s="17">
        <v>74523.15</v>
      </c>
      <c r="M80" s="17">
        <v>0</v>
      </c>
      <c r="N80" s="17">
        <v>3139.35</v>
      </c>
      <c r="O80" s="17">
        <f t="shared" si="10"/>
        <v>65839.91</v>
      </c>
      <c r="P80" s="17">
        <v>65167.95</v>
      </c>
      <c r="Q80" s="17">
        <v>0</v>
      </c>
      <c r="R80" s="17">
        <v>671.96</v>
      </c>
      <c r="S80" s="17">
        <f t="shared" si="11"/>
        <v>11822.589999999997</v>
      </c>
      <c r="T80" s="17">
        <f t="shared" si="12"/>
        <v>2482584.5</v>
      </c>
      <c r="U80" s="17">
        <v>2436238.05</v>
      </c>
      <c r="V80" s="17">
        <v>0</v>
      </c>
      <c r="W80" s="17">
        <v>46346.45</v>
      </c>
      <c r="X80" s="17">
        <f t="shared" si="13"/>
        <v>2013791.72</v>
      </c>
      <c r="Y80" s="17">
        <v>2010697.65</v>
      </c>
      <c r="Z80" s="17">
        <v>0</v>
      </c>
      <c r="AA80" s="17">
        <v>3094.07</v>
      </c>
      <c r="AB80" s="17">
        <f t="shared" si="14"/>
        <v>468792.78</v>
      </c>
      <c r="AC80" s="31">
        <f t="shared" si="15"/>
        <v>0.8111674426389112</v>
      </c>
      <c r="AD80" s="15" t="s">
        <v>44</v>
      </c>
      <c r="AE80" s="15" t="s">
        <v>236</v>
      </c>
      <c r="AF80" s="18"/>
      <c r="AG80" s="18"/>
      <c r="AH80" s="18">
        <f t="shared" si="8"/>
        <v>2013791.72</v>
      </c>
    </row>
    <row r="81" spans="1:34" ht="15" customHeight="1">
      <c r="A81" s="13">
        <v>76</v>
      </c>
      <c r="B81" s="14"/>
      <c r="C81" s="15" t="s">
        <v>160</v>
      </c>
      <c r="D81" s="14" t="s">
        <v>234</v>
      </c>
      <c r="E81" s="14">
        <v>172</v>
      </c>
      <c r="F81" s="16">
        <v>90</v>
      </c>
      <c r="G81" s="17">
        <v>5103.1</v>
      </c>
      <c r="H81" s="17">
        <v>6.05</v>
      </c>
      <c r="I81" s="17">
        <v>6.05</v>
      </c>
      <c r="J81" s="17">
        <v>0</v>
      </c>
      <c r="K81" s="17">
        <f t="shared" si="9"/>
        <v>31375.679999999997</v>
      </c>
      <c r="L81" s="17">
        <v>30874.01</v>
      </c>
      <c r="M81" s="17">
        <v>0</v>
      </c>
      <c r="N81" s="17">
        <v>501.67</v>
      </c>
      <c r="O81" s="17">
        <f t="shared" si="10"/>
        <v>29390.940000000002</v>
      </c>
      <c r="P81" s="17">
        <v>29390.58</v>
      </c>
      <c r="Q81" s="17">
        <v>0</v>
      </c>
      <c r="R81" s="17">
        <v>0.36</v>
      </c>
      <c r="S81" s="17">
        <f t="shared" si="11"/>
        <v>1984.7399999999943</v>
      </c>
      <c r="T81" s="17">
        <f t="shared" si="12"/>
        <v>1074294.59</v>
      </c>
      <c r="U81" s="17">
        <v>1063502.04</v>
      </c>
      <c r="V81" s="17">
        <v>0</v>
      </c>
      <c r="W81" s="17">
        <v>10792.55</v>
      </c>
      <c r="X81" s="17">
        <f t="shared" si="13"/>
        <v>989889.69</v>
      </c>
      <c r="Y81" s="17">
        <v>988149.97</v>
      </c>
      <c r="Z81" s="17">
        <v>0</v>
      </c>
      <c r="AA81" s="17">
        <v>1739.72</v>
      </c>
      <c r="AB81" s="17">
        <f t="shared" si="14"/>
        <v>84404.90000000014</v>
      </c>
      <c r="AC81" s="31">
        <f t="shared" si="15"/>
        <v>0.9214322581667286</v>
      </c>
      <c r="AD81" s="15" t="s">
        <v>44</v>
      </c>
      <c r="AE81" s="15" t="s">
        <v>237</v>
      </c>
      <c r="AF81" s="18"/>
      <c r="AG81" s="18"/>
      <c r="AH81" s="18">
        <f t="shared" si="8"/>
        <v>989889.69</v>
      </c>
    </row>
    <row r="82" spans="1:34" ht="15" customHeight="1">
      <c r="A82" s="13">
        <v>77</v>
      </c>
      <c r="B82" s="14"/>
      <c r="C82" s="15" t="s">
        <v>160</v>
      </c>
      <c r="D82" s="14" t="s">
        <v>238</v>
      </c>
      <c r="E82" s="14" t="s">
        <v>199</v>
      </c>
      <c r="F82" s="16">
        <v>31</v>
      </c>
      <c r="G82" s="17">
        <v>1733</v>
      </c>
      <c r="H82" s="17">
        <v>6.05</v>
      </c>
      <c r="I82" s="17">
        <v>6.05</v>
      </c>
      <c r="J82" s="17">
        <v>0</v>
      </c>
      <c r="K82" s="17">
        <f t="shared" si="9"/>
        <v>10722.43</v>
      </c>
      <c r="L82" s="17">
        <v>10484.74</v>
      </c>
      <c r="M82" s="17">
        <v>0</v>
      </c>
      <c r="N82" s="17">
        <v>237.69</v>
      </c>
      <c r="O82" s="17">
        <f t="shared" si="10"/>
        <v>9211.47</v>
      </c>
      <c r="P82" s="17">
        <v>9211.47</v>
      </c>
      <c r="Q82" s="17">
        <v>0</v>
      </c>
      <c r="R82" s="17">
        <v>0</v>
      </c>
      <c r="S82" s="17">
        <f t="shared" si="11"/>
        <v>1510.960000000001</v>
      </c>
      <c r="T82" s="17">
        <f t="shared" si="12"/>
        <v>365154.82</v>
      </c>
      <c r="U82" s="17">
        <v>361304.17</v>
      </c>
      <c r="V82" s="17">
        <v>0</v>
      </c>
      <c r="W82" s="17">
        <v>3850.65</v>
      </c>
      <c r="X82" s="17">
        <f t="shared" si="13"/>
        <v>332899.62</v>
      </c>
      <c r="Y82" s="17">
        <v>332677.57</v>
      </c>
      <c r="Z82" s="17">
        <v>0</v>
      </c>
      <c r="AA82" s="17">
        <v>222.05</v>
      </c>
      <c r="AB82" s="17">
        <f t="shared" si="14"/>
        <v>32255.20000000001</v>
      </c>
      <c r="AC82" s="31">
        <f t="shared" si="15"/>
        <v>0.9116670567295264</v>
      </c>
      <c r="AD82" s="15" t="s">
        <v>44</v>
      </c>
      <c r="AE82" s="15" t="s">
        <v>239</v>
      </c>
      <c r="AF82" s="18"/>
      <c r="AG82" s="18"/>
      <c r="AH82" s="18">
        <f t="shared" si="8"/>
        <v>332899.62</v>
      </c>
    </row>
    <row r="83" spans="1:34" ht="15" customHeight="1">
      <c r="A83" s="13">
        <v>78</v>
      </c>
      <c r="B83" s="14"/>
      <c r="C83" s="15" t="s">
        <v>160</v>
      </c>
      <c r="D83" s="14" t="s">
        <v>240</v>
      </c>
      <c r="E83" s="14" t="s">
        <v>241</v>
      </c>
      <c r="F83" s="16">
        <v>12</v>
      </c>
      <c r="G83" s="17">
        <v>715.2</v>
      </c>
      <c r="H83" s="17">
        <v>6.05</v>
      </c>
      <c r="I83" s="17">
        <v>6.05</v>
      </c>
      <c r="J83" s="17">
        <v>0</v>
      </c>
      <c r="K83" s="17">
        <f t="shared" si="9"/>
        <v>4836.1</v>
      </c>
      <c r="L83" s="17">
        <v>4326.97</v>
      </c>
      <c r="M83" s="17">
        <v>0</v>
      </c>
      <c r="N83" s="17">
        <v>509.13</v>
      </c>
      <c r="O83" s="17">
        <f t="shared" si="10"/>
        <v>2068.85</v>
      </c>
      <c r="P83" s="17">
        <v>2068.41</v>
      </c>
      <c r="Q83" s="17">
        <v>0</v>
      </c>
      <c r="R83" s="17">
        <v>0.44</v>
      </c>
      <c r="S83" s="17">
        <f t="shared" si="11"/>
        <v>2767.2500000000005</v>
      </c>
      <c r="T83" s="17">
        <f t="shared" si="12"/>
        <v>156985.8</v>
      </c>
      <c r="U83" s="17">
        <v>149416.28</v>
      </c>
      <c r="V83" s="17">
        <v>0</v>
      </c>
      <c r="W83" s="17">
        <v>7569.52</v>
      </c>
      <c r="X83" s="17">
        <f t="shared" si="13"/>
        <v>85377.76000000001</v>
      </c>
      <c r="Y83" s="17">
        <v>85260.35</v>
      </c>
      <c r="Z83" s="17">
        <v>0</v>
      </c>
      <c r="AA83" s="17">
        <v>117.41</v>
      </c>
      <c r="AB83" s="17">
        <f t="shared" si="14"/>
        <v>71608.03999999998</v>
      </c>
      <c r="AC83" s="31">
        <f t="shared" si="15"/>
        <v>0.5438565781108866</v>
      </c>
      <c r="AD83" s="15" t="s">
        <v>44</v>
      </c>
      <c r="AE83" s="15" t="s">
        <v>242</v>
      </c>
      <c r="AF83" s="18"/>
      <c r="AG83" s="18"/>
      <c r="AH83" s="18">
        <f t="shared" si="8"/>
        <v>85377.76000000001</v>
      </c>
    </row>
    <row r="84" spans="1:34" ht="15" customHeight="1">
      <c r="A84" s="13">
        <v>79</v>
      </c>
      <c r="B84" s="14"/>
      <c r="C84" s="15" t="s">
        <v>160</v>
      </c>
      <c r="D84" s="14" t="s">
        <v>243</v>
      </c>
      <c r="E84" s="14" t="s">
        <v>244</v>
      </c>
      <c r="F84" s="16">
        <v>83</v>
      </c>
      <c r="G84" s="17">
        <v>5652.8</v>
      </c>
      <c r="H84" s="17">
        <v>6.5</v>
      </c>
      <c r="I84" s="17">
        <v>6.5</v>
      </c>
      <c r="J84" s="17">
        <v>0</v>
      </c>
      <c r="K84" s="17">
        <f t="shared" si="9"/>
        <v>37257.369999999995</v>
      </c>
      <c r="L84" s="17">
        <v>36743.2</v>
      </c>
      <c r="M84" s="17">
        <v>0</v>
      </c>
      <c r="N84" s="17">
        <v>514.17</v>
      </c>
      <c r="O84" s="17">
        <f t="shared" si="10"/>
        <v>39211.439999999995</v>
      </c>
      <c r="P84" s="17">
        <v>38842.38</v>
      </c>
      <c r="Q84" s="17">
        <v>0</v>
      </c>
      <c r="R84" s="17">
        <v>369.06</v>
      </c>
      <c r="S84" s="17">
        <f t="shared" si="11"/>
        <v>-1954.0699999999997</v>
      </c>
      <c r="T84" s="17">
        <f t="shared" si="12"/>
        <v>1213840.55</v>
      </c>
      <c r="U84" s="17">
        <v>1201151.94</v>
      </c>
      <c r="V84" s="17">
        <v>0</v>
      </c>
      <c r="W84" s="17">
        <v>12688.61</v>
      </c>
      <c r="X84" s="17">
        <f t="shared" si="13"/>
        <v>1141566.1</v>
      </c>
      <c r="Y84" s="17">
        <v>1137106.77</v>
      </c>
      <c r="Z84" s="17">
        <v>0</v>
      </c>
      <c r="AA84" s="17">
        <v>4459.33</v>
      </c>
      <c r="AB84" s="17">
        <f t="shared" si="14"/>
        <v>72274.44999999995</v>
      </c>
      <c r="AC84" s="31">
        <f t="shared" si="15"/>
        <v>0.9404580362717327</v>
      </c>
      <c r="AD84" s="15" t="s">
        <v>218</v>
      </c>
      <c r="AE84" s="15" t="s">
        <v>245</v>
      </c>
      <c r="AF84" s="18"/>
      <c r="AG84" s="18"/>
      <c r="AH84" s="18">
        <f t="shared" si="8"/>
        <v>1141566.1</v>
      </c>
    </row>
    <row r="85" spans="1:34" ht="15" customHeight="1">
      <c r="A85" s="13">
        <v>80</v>
      </c>
      <c r="B85" s="14"/>
      <c r="C85" s="15" t="s">
        <v>160</v>
      </c>
      <c r="D85" s="14" t="s">
        <v>156</v>
      </c>
      <c r="E85" s="14" t="s">
        <v>93</v>
      </c>
      <c r="F85" s="16">
        <v>81</v>
      </c>
      <c r="G85" s="17">
        <v>3526.1</v>
      </c>
      <c r="H85" s="17">
        <v>6.05</v>
      </c>
      <c r="I85" s="17">
        <v>6.05</v>
      </c>
      <c r="J85" s="17">
        <v>0</v>
      </c>
      <c r="K85" s="17">
        <f t="shared" si="9"/>
        <v>21936.899999999998</v>
      </c>
      <c r="L85" s="17">
        <v>21333.12</v>
      </c>
      <c r="M85" s="17">
        <v>0</v>
      </c>
      <c r="N85" s="17">
        <v>603.78</v>
      </c>
      <c r="O85" s="17">
        <f t="shared" si="10"/>
        <v>22099.170000000002</v>
      </c>
      <c r="P85" s="17">
        <v>21202.61</v>
      </c>
      <c r="Q85" s="17">
        <v>0</v>
      </c>
      <c r="R85" s="17">
        <v>896.56</v>
      </c>
      <c r="S85" s="17">
        <f t="shared" si="11"/>
        <v>-162.27000000000407</v>
      </c>
      <c r="T85" s="17">
        <f t="shared" si="12"/>
        <v>745456.31</v>
      </c>
      <c r="U85" s="17">
        <v>735161.31</v>
      </c>
      <c r="V85" s="17">
        <v>0</v>
      </c>
      <c r="W85" s="17">
        <v>10295</v>
      </c>
      <c r="X85" s="17">
        <f t="shared" si="13"/>
        <v>663530.0599999999</v>
      </c>
      <c r="Y85" s="17">
        <v>661510.99</v>
      </c>
      <c r="Z85" s="17">
        <v>0</v>
      </c>
      <c r="AA85" s="17">
        <v>2019.07</v>
      </c>
      <c r="AB85" s="17">
        <f t="shared" si="14"/>
        <v>81926.25000000012</v>
      </c>
      <c r="AC85" s="31">
        <f t="shared" si="15"/>
        <v>0.8900991930700807</v>
      </c>
      <c r="AD85" s="15" t="s">
        <v>173</v>
      </c>
      <c r="AE85" s="15" t="s">
        <v>246</v>
      </c>
      <c r="AF85" s="18"/>
      <c r="AG85" s="18"/>
      <c r="AH85" s="18">
        <f t="shared" si="8"/>
        <v>663530.0599999999</v>
      </c>
    </row>
    <row r="86" spans="1:34" ht="15" customHeight="1">
      <c r="A86" s="13">
        <v>81</v>
      </c>
      <c r="B86" s="14"/>
      <c r="C86" s="15" t="s">
        <v>160</v>
      </c>
      <c r="D86" s="14" t="s">
        <v>156</v>
      </c>
      <c r="E86" s="14" t="s">
        <v>197</v>
      </c>
      <c r="F86" s="16">
        <v>111</v>
      </c>
      <c r="G86" s="17">
        <v>4502.6</v>
      </c>
      <c r="H86" s="17">
        <v>6.05</v>
      </c>
      <c r="I86" s="17">
        <v>6.05</v>
      </c>
      <c r="J86" s="17">
        <v>0</v>
      </c>
      <c r="K86" s="17">
        <f t="shared" si="9"/>
        <v>27700.120000000003</v>
      </c>
      <c r="L86" s="17">
        <v>27240.99</v>
      </c>
      <c r="M86" s="17">
        <v>0</v>
      </c>
      <c r="N86" s="17">
        <v>459.13</v>
      </c>
      <c r="O86" s="17">
        <f t="shared" si="10"/>
        <v>25421.21</v>
      </c>
      <c r="P86" s="17">
        <v>25421.21</v>
      </c>
      <c r="Q86" s="17">
        <v>0</v>
      </c>
      <c r="R86" s="17">
        <v>0</v>
      </c>
      <c r="S86" s="17">
        <f t="shared" si="11"/>
        <v>2278.9100000000035</v>
      </c>
      <c r="T86" s="17">
        <f t="shared" si="12"/>
        <v>946605.1</v>
      </c>
      <c r="U86" s="17">
        <v>939207.52</v>
      </c>
      <c r="V86" s="17">
        <v>0</v>
      </c>
      <c r="W86" s="17">
        <v>7397.58</v>
      </c>
      <c r="X86" s="17">
        <f t="shared" si="13"/>
        <v>880092.36</v>
      </c>
      <c r="Y86" s="17">
        <v>879532.47</v>
      </c>
      <c r="Z86" s="17">
        <v>0</v>
      </c>
      <c r="AA86" s="17">
        <v>559.89</v>
      </c>
      <c r="AB86" s="17">
        <f t="shared" si="14"/>
        <v>66512.73999999999</v>
      </c>
      <c r="AC86" s="31">
        <f t="shared" si="15"/>
        <v>0.9297354937132707</v>
      </c>
      <c r="AD86" s="15" t="s">
        <v>173</v>
      </c>
      <c r="AE86" s="15" t="s">
        <v>247</v>
      </c>
      <c r="AF86" s="18"/>
      <c r="AG86" s="18"/>
      <c r="AH86" s="18">
        <f t="shared" si="8"/>
        <v>880092.36</v>
      </c>
    </row>
    <row r="87" spans="1:34" ht="15" customHeight="1">
      <c r="A87" s="13">
        <v>82</v>
      </c>
      <c r="B87" s="14"/>
      <c r="C87" s="15" t="s">
        <v>160</v>
      </c>
      <c r="D87" s="14" t="s">
        <v>156</v>
      </c>
      <c r="E87" s="14" t="s">
        <v>142</v>
      </c>
      <c r="F87" s="16">
        <v>80</v>
      </c>
      <c r="G87" s="17">
        <v>3902.3</v>
      </c>
      <c r="H87" s="17">
        <v>6.05</v>
      </c>
      <c r="I87" s="17">
        <v>6.05</v>
      </c>
      <c r="J87" s="17">
        <v>0</v>
      </c>
      <c r="K87" s="17">
        <f t="shared" si="9"/>
        <v>24397.5</v>
      </c>
      <c r="L87" s="17">
        <v>23609.12</v>
      </c>
      <c r="M87" s="17">
        <v>0</v>
      </c>
      <c r="N87" s="17">
        <v>788.38</v>
      </c>
      <c r="O87" s="17">
        <f t="shared" si="10"/>
        <v>21111.6</v>
      </c>
      <c r="P87" s="17">
        <v>21111.6</v>
      </c>
      <c r="Q87" s="17">
        <v>0</v>
      </c>
      <c r="R87" s="17">
        <v>0</v>
      </c>
      <c r="S87" s="17">
        <f t="shared" si="11"/>
        <v>3285.9000000000015</v>
      </c>
      <c r="T87" s="17">
        <f t="shared" si="12"/>
        <v>833782.05</v>
      </c>
      <c r="U87" s="17">
        <v>813360.38</v>
      </c>
      <c r="V87" s="17">
        <v>0</v>
      </c>
      <c r="W87" s="17">
        <v>20421.67</v>
      </c>
      <c r="X87" s="17">
        <f t="shared" si="13"/>
        <v>708228.67</v>
      </c>
      <c r="Y87" s="17">
        <v>705308.4</v>
      </c>
      <c r="Z87" s="17">
        <v>0</v>
      </c>
      <c r="AA87" s="17">
        <v>2920.27</v>
      </c>
      <c r="AB87" s="17">
        <f t="shared" si="14"/>
        <v>125553.38</v>
      </c>
      <c r="AC87" s="31">
        <f t="shared" si="15"/>
        <v>0.8494170269076913</v>
      </c>
      <c r="AD87" s="15" t="s">
        <v>44</v>
      </c>
      <c r="AE87" s="15" t="s">
        <v>248</v>
      </c>
      <c r="AF87" s="18"/>
      <c r="AG87" s="18"/>
      <c r="AH87" s="18">
        <f t="shared" si="8"/>
        <v>708228.67</v>
      </c>
    </row>
    <row r="88" spans="1:34" ht="15" customHeight="1">
      <c r="A88" s="13">
        <v>83</v>
      </c>
      <c r="B88" s="14"/>
      <c r="C88" s="15" t="s">
        <v>160</v>
      </c>
      <c r="D88" s="14" t="s">
        <v>249</v>
      </c>
      <c r="E88" s="14" t="s">
        <v>250</v>
      </c>
      <c r="F88" s="16">
        <v>149</v>
      </c>
      <c r="G88" s="17">
        <v>6676.7</v>
      </c>
      <c r="H88" s="17">
        <v>6.5</v>
      </c>
      <c r="I88" s="17">
        <v>6.5</v>
      </c>
      <c r="J88" s="17">
        <v>0</v>
      </c>
      <c r="K88" s="17">
        <f t="shared" si="9"/>
        <v>43398.55</v>
      </c>
      <c r="L88" s="17">
        <v>43398.55</v>
      </c>
      <c r="M88" s="17">
        <v>0</v>
      </c>
      <c r="N88" s="17">
        <v>0</v>
      </c>
      <c r="O88" s="17">
        <f t="shared" si="10"/>
        <v>1097.05</v>
      </c>
      <c r="P88" s="17">
        <v>1097.05</v>
      </c>
      <c r="Q88" s="17">
        <v>0</v>
      </c>
      <c r="R88" s="17">
        <v>0</v>
      </c>
      <c r="S88" s="17">
        <f t="shared" si="11"/>
        <v>42301.5</v>
      </c>
      <c r="T88" s="17">
        <f t="shared" si="12"/>
        <v>1130154.35</v>
      </c>
      <c r="U88" s="17">
        <v>1111740.35</v>
      </c>
      <c r="V88" s="17">
        <v>0</v>
      </c>
      <c r="W88" s="17">
        <v>18414</v>
      </c>
      <c r="X88" s="17">
        <f t="shared" si="13"/>
        <v>520768.08</v>
      </c>
      <c r="Y88" s="17">
        <v>518360.4</v>
      </c>
      <c r="Z88" s="17">
        <v>0</v>
      </c>
      <c r="AA88" s="17">
        <v>2407.68</v>
      </c>
      <c r="AB88" s="17">
        <f t="shared" si="14"/>
        <v>609386.27</v>
      </c>
      <c r="AC88" s="31">
        <f t="shared" si="15"/>
        <v>0.46079376679831385</v>
      </c>
      <c r="AD88" s="15" t="s">
        <v>94</v>
      </c>
      <c r="AE88" s="15" t="s">
        <v>251</v>
      </c>
      <c r="AF88" s="18"/>
      <c r="AG88" s="18"/>
      <c r="AH88" s="18">
        <f t="shared" si="8"/>
        <v>520768.08</v>
      </c>
    </row>
    <row r="89" spans="1:34" ht="15" customHeight="1">
      <c r="A89" s="13">
        <v>84</v>
      </c>
      <c r="B89" s="14"/>
      <c r="C89" s="15" t="s">
        <v>160</v>
      </c>
      <c r="D89" s="14" t="s">
        <v>249</v>
      </c>
      <c r="E89" s="14" t="s">
        <v>252</v>
      </c>
      <c r="F89" s="16">
        <v>178</v>
      </c>
      <c r="G89" s="17">
        <v>11670.1</v>
      </c>
      <c r="H89" s="17">
        <v>6.5</v>
      </c>
      <c r="I89" s="17">
        <v>6.5</v>
      </c>
      <c r="J89" s="17">
        <v>0</v>
      </c>
      <c r="K89" s="17">
        <f t="shared" si="9"/>
        <v>78357.78</v>
      </c>
      <c r="L89" s="17">
        <v>75855.65</v>
      </c>
      <c r="M89" s="17">
        <v>0</v>
      </c>
      <c r="N89" s="17">
        <v>2502.13</v>
      </c>
      <c r="O89" s="17">
        <f t="shared" si="10"/>
        <v>91756.81</v>
      </c>
      <c r="P89" s="17">
        <v>90658.27</v>
      </c>
      <c r="Q89" s="17">
        <v>0</v>
      </c>
      <c r="R89" s="17">
        <v>1098.54</v>
      </c>
      <c r="S89" s="17">
        <f t="shared" si="11"/>
        <v>-13399.029999999999</v>
      </c>
      <c r="T89" s="17">
        <f t="shared" si="12"/>
        <v>2528598.1</v>
      </c>
      <c r="U89" s="17">
        <v>2480317</v>
      </c>
      <c r="V89" s="17">
        <v>0</v>
      </c>
      <c r="W89" s="17">
        <v>48281.1</v>
      </c>
      <c r="X89" s="17">
        <f t="shared" si="13"/>
        <v>2184839.36</v>
      </c>
      <c r="Y89" s="17">
        <v>2176201.69</v>
      </c>
      <c r="Z89" s="17">
        <v>0</v>
      </c>
      <c r="AA89" s="17">
        <v>8637.67</v>
      </c>
      <c r="AB89" s="17">
        <f t="shared" si="14"/>
        <v>343758.7400000002</v>
      </c>
      <c r="AC89" s="31">
        <f t="shared" si="15"/>
        <v>0.8640516498054791</v>
      </c>
      <c r="AD89" s="15" t="s">
        <v>44</v>
      </c>
      <c r="AE89" s="15" t="s">
        <v>253</v>
      </c>
      <c r="AF89" s="18"/>
      <c r="AG89" s="18"/>
      <c r="AH89" s="18">
        <f t="shared" si="8"/>
        <v>2184839.36</v>
      </c>
    </row>
    <row r="90" spans="1:34" ht="15" customHeight="1">
      <c r="A90" s="13">
        <v>85</v>
      </c>
      <c r="B90" s="14"/>
      <c r="C90" s="15" t="s">
        <v>160</v>
      </c>
      <c r="D90" s="14" t="s">
        <v>249</v>
      </c>
      <c r="E90" s="14" t="s">
        <v>252</v>
      </c>
      <c r="F90" s="16">
        <v>6</v>
      </c>
      <c r="G90" s="17">
        <v>480.6</v>
      </c>
      <c r="H90" s="17">
        <v>6.05</v>
      </c>
      <c r="I90" s="17">
        <v>6.05</v>
      </c>
      <c r="J90" s="17">
        <v>0</v>
      </c>
      <c r="K90" s="17">
        <f t="shared" si="9"/>
        <v>3258.02</v>
      </c>
      <c r="L90" s="17">
        <v>2907.65</v>
      </c>
      <c r="M90" s="17">
        <v>0</v>
      </c>
      <c r="N90" s="17">
        <v>350.37</v>
      </c>
      <c r="O90" s="17">
        <f t="shared" si="10"/>
        <v>713.48</v>
      </c>
      <c r="P90" s="17">
        <v>711.48</v>
      </c>
      <c r="Q90" s="17">
        <v>0</v>
      </c>
      <c r="R90" s="17">
        <v>2</v>
      </c>
      <c r="S90" s="17">
        <f t="shared" si="11"/>
        <v>2544.54</v>
      </c>
      <c r="T90" s="17">
        <f t="shared" si="12"/>
        <v>106081.95</v>
      </c>
      <c r="U90" s="17">
        <v>100507.95</v>
      </c>
      <c r="V90" s="17">
        <v>0</v>
      </c>
      <c r="W90" s="17">
        <v>5574</v>
      </c>
      <c r="X90" s="17">
        <f t="shared" si="13"/>
        <v>54717.09</v>
      </c>
      <c r="Y90" s="17">
        <v>54680.95</v>
      </c>
      <c r="Z90" s="17">
        <v>0</v>
      </c>
      <c r="AA90" s="17">
        <v>36.14</v>
      </c>
      <c r="AB90" s="17">
        <f t="shared" si="14"/>
        <v>51364.86</v>
      </c>
      <c r="AC90" s="31">
        <f t="shared" si="15"/>
        <v>0.5158001903245557</v>
      </c>
      <c r="AD90" s="15" t="s">
        <v>44</v>
      </c>
      <c r="AE90" s="15" t="s">
        <v>253</v>
      </c>
      <c r="AF90" s="18"/>
      <c r="AG90" s="18"/>
      <c r="AH90" s="18">
        <f t="shared" si="8"/>
        <v>54717.09</v>
      </c>
    </row>
    <row r="91" spans="1:34" ht="15" customHeight="1">
      <c r="A91" s="13">
        <v>86</v>
      </c>
      <c r="B91" s="14"/>
      <c r="C91" s="15" t="s">
        <v>160</v>
      </c>
      <c r="D91" s="14" t="s">
        <v>249</v>
      </c>
      <c r="E91" s="14" t="s">
        <v>254</v>
      </c>
      <c r="F91" s="16">
        <v>82</v>
      </c>
      <c r="G91" s="17">
        <v>8588.1</v>
      </c>
      <c r="H91" s="17">
        <v>6.05</v>
      </c>
      <c r="I91" s="17">
        <v>6.05</v>
      </c>
      <c r="J91" s="17">
        <v>0</v>
      </c>
      <c r="K91" s="17">
        <f t="shared" si="9"/>
        <v>50133.62</v>
      </c>
      <c r="L91" s="17">
        <v>47506.01</v>
      </c>
      <c r="M91" s="17">
        <v>0</v>
      </c>
      <c r="N91" s="17">
        <v>2627.61</v>
      </c>
      <c r="O91" s="17">
        <f t="shared" si="10"/>
        <v>41306.37</v>
      </c>
      <c r="P91" s="17">
        <v>40860.16</v>
      </c>
      <c r="Q91" s="17">
        <v>0</v>
      </c>
      <c r="R91" s="17">
        <v>446.21</v>
      </c>
      <c r="S91" s="17">
        <f t="shared" si="11"/>
        <v>8827.25</v>
      </c>
      <c r="T91" s="17">
        <f t="shared" si="12"/>
        <v>1703890.99</v>
      </c>
      <c r="U91" s="17">
        <v>1654600.24</v>
      </c>
      <c r="V91" s="17">
        <v>0</v>
      </c>
      <c r="W91" s="17">
        <v>49290.75</v>
      </c>
      <c r="X91" s="17">
        <f t="shared" si="13"/>
        <v>1337838.66</v>
      </c>
      <c r="Y91" s="17">
        <v>1328798.13</v>
      </c>
      <c r="Z91" s="17">
        <v>0</v>
      </c>
      <c r="AA91" s="17">
        <v>9040.53</v>
      </c>
      <c r="AB91" s="17">
        <f t="shared" si="14"/>
        <v>366052.3300000001</v>
      </c>
      <c r="AC91" s="31">
        <f t="shared" si="15"/>
        <v>0.7851668139873197</v>
      </c>
      <c r="AD91" s="15" t="s">
        <v>44</v>
      </c>
      <c r="AE91" s="15" t="s">
        <v>255</v>
      </c>
      <c r="AF91" s="18"/>
      <c r="AG91" s="18"/>
      <c r="AH91" s="18">
        <f t="shared" si="8"/>
        <v>1337838.66</v>
      </c>
    </row>
    <row r="92" spans="1:34" ht="15" customHeight="1">
      <c r="A92" s="13">
        <v>87</v>
      </c>
      <c r="B92" s="14"/>
      <c r="C92" s="15" t="s">
        <v>160</v>
      </c>
      <c r="D92" s="14" t="s">
        <v>256</v>
      </c>
      <c r="E92" s="14" t="s">
        <v>83</v>
      </c>
      <c r="F92" s="16">
        <v>91</v>
      </c>
      <c r="G92" s="17">
        <v>4444.1</v>
      </c>
      <c r="H92" s="17">
        <v>6.05</v>
      </c>
      <c r="I92" s="17">
        <v>6.05</v>
      </c>
      <c r="J92" s="17">
        <v>0</v>
      </c>
      <c r="K92" s="17">
        <f t="shared" si="9"/>
        <v>27624.01</v>
      </c>
      <c r="L92" s="17">
        <v>26887.03</v>
      </c>
      <c r="M92" s="17">
        <v>0</v>
      </c>
      <c r="N92" s="17">
        <v>736.98</v>
      </c>
      <c r="O92" s="17">
        <f t="shared" si="10"/>
        <v>24998.41</v>
      </c>
      <c r="P92" s="17">
        <v>24985.79</v>
      </c>
      <c r="Q92" s="17">
        <v>0</v>
      </c>
      <c r="R92" s="17">
        <v>12.62</v>
      </c>
      <c r="S92" s="17">
        <f t="shared" si="11"/>
        <v>2625.5999999999985</v>
      </c>
      <c r="T92" s="17">
        <f t="shared" si="12"/>
        <v>941986.4500000001</v>
      </c>
      <c r="U92" s="17">
        <v>926475.42</v>
      </c>
      <c r="V92" s="17">
        <v>0</v>
      </c>
      <c r="W92" s="17">
        <v>15511.03</v>
      </c>
      <c r="X92" s="17">
        <f t="shared" si="13"/>
        <v>833437.22</v>
      </c>
      <c r="Y92" s="17">
        <v>832778.52</v>
      </c>
      <c r="Z92" s="17">
        <v>0</v>
      </c>
      <c r="AA92" s="17">
        <v>658.7</v>
      </c>
      <c r="AB92" s="17">
        <f t="shared" si="14"/>
        <v>108549.2300000001</v>
      </c>
      <c r="AC92" s="31">
        <f t="shared" si="15"/>
        <v>0.884765614197529</v>
      </c>
      <c r="AD92" s="15" t="s">
        <v>44</v>
      </c>
      <c r="AE92" s="15" t="s">
        <v>257</v>
      </c>
      <c r="AF92" s="18"/>
      <c r="AG92" s="18"/>
      <c r="AH92" s="18">
        <f t="shared" si="8"/>
        <v>833437.22</v>
      </c>
    </row>
    <row r="93" spans="1:34" ht="15" customHeight="1">
      <c r="A93" s="13">
        <v>88</v>
      </c>
      <c r="B93" s="14"/>
      <c r="C93" s="15" t="s">
        <v>160</v>
      </c>
      <c r="D93" s="14" t="s">
        <v>258</v>
      </c>
      <c r="E93" s="14" t="s">
        <v>109</v>
      </c>
      <c r="F93" s="16">
        <v>75</v>
      </c>
      <c r="G93" s="17">
        <v>3903.51</v>
      </c>
      <c r="H93" s="17">
        <v>6.5</v>
      </c>
      <c r="I93" s="17">
        <v>6.5</v>
      </c>
      <c r="J93" s="17">
        <v>0</v>
      </c>
      <c r="K93" s="17">
        <f t="shared" si="9"/>
        <v>25790.329999999998</v>
      </c>
      <c r="L93" s="17">
        <v>25372.82</v>
      </c>
      <c r="M93" s="17">
        <v>0</v>
      </c>
      <c r="N93" s="17">
        <v>417.51</v>
      </c>
      <c r="O93" s="17">
        <f t="shared" si="10"/>
        <v>21681.72</v>
      </c>
      <c r="P93" s="17">
        <v>21681.72</v>
      </c>
      <c r="Q93" s="17">
        <v>0</v>
      </c>
      <c r="R93" s="17">
        <v>0</v>
      </c>
      <c r="S93" s="17">
        <f t="shared" si="11"/>
        <v>4108.609999999997</v>
      </c>
      <c r="T93" s="17">
        <f t="shared" si="12"/>
        <v>839503.52</v>
      </c>
      <c r="U93" s="17">
        <v>829146.81</v>
      </c>
      <c r="V93" s="17">
        <v>0</v>
      </c>
      <c r="W93" s="17">
        <v>10356.71</v>
      </c>
      <c r="X93" s="17">
        <f t="shared" si="13"/>
        <v>766930.56</v>
      </c>
      <c r="Y93" s="17">
        <v>765153.53</v>
      </c>
      <c r="Z93" s="17">
        <v>0</v>
      </c>
      <c r="AA93" s="17">
        <v>1777.03</v>
      </c>
      <c r="AB93" s="17">
        <f t="shared" si="14"/>
        <v>72572.95999999996</v>
      </c>
      <c r="AC93" s="31">
        <f t="shared" si="15"/>
        <v>0.9135525244730363</v>
      </c>
      <c r="AD93" s="15" t="s">
        <v>259</v>
      </c>
      <c r="AE93" s="15" t="s">
        <v>260</v>
      </c>
      <c r="AF93" s="18"/>
      <c r="AG93" s="18"/>
      <c r="AH93" s="18">
        <f t="shared" si="8"/>
        <v>766930.56</v>
      </c>
    </row>
    <row r="94" spans="1:34" ht="15" customHeight="1">
      <c r="A94" s="13">
        <v>89</v>
      </c>
      <c r="B94" s="14"/>
      <c r="C94" s="15" t="s">
        <v>160</v>
      </c>
      <c r="D94" s="14" t="s">
        <v>258</v>
      </c>
      <c r="E94" s="14" t="s">
        <v>66</v>
      </c>
      <c r="F94" s="16">
        <v>280</v>
      </c>
      <c r="G94" s="17">
        <v>15122.1</v>
      </c>
      <c r="H94" s="17">
        <v>6.5</v>
      </c>
      <c r="I94" s="17">
        <v>6.5</v>
      </c>
      <c r="J94" s="17">
        <v>0</v>
      </c>
      <c r="K94" s="17">
        <f t="shared" si="9"/>
        <v>100799.98000000001</v>
      </c>
      <c r="L94" s="17">
        <v>98293.66</v>
      </c>
      <c r="M94" s="17">
        <v>0</v>
      </c>
      <c r="N94" s="17">
        <v>2506.32</v>
      </c>
      <c r="O94" s="17">
        <f t="shared" si="10"/>
        <v>90168.62</v>
      </c>
      <c r="P94" s="17">
        <v>89987.23</v>
      </c>
      <c r="Q94" s="17">
        <v>0</v>
      </c>
      <c r="R94" s="17">
        <v>181.39</v>
      </c>
      <c r="S94" s="17">
        <f t="shared" si="11"/>
        <v>10631.360000000015</v>
      </c>
      <c r="T94" s="17">
        <f t="shared" si="12"/>
        <v>3251409.9400000004</v>
      </c>
      <c r="U94" s="17">
        <v>3212220.72</v>
      </c>
      <c r="V94" s="17">
        <v>0</v>
      </c>
      <c r="W94" s="17">
        <v>39189.22</v>
      </c>
      <c r="X94" s="17">
        <f t="shared" si="13"/>
        <v>2885939.5300000003</v>
      </c>
      <c r="Y94" s="17">
        <v>2880609.39</v>
      </c>
      <c r="Z94" s="17">
        <v>0</v>
      </c>
      <c r="AA94" s="17">
        <v>5330.14</v>
      </c>
      <c r="AB94" s="17">
        <f t="shared" si="14"/>
        <v>365470.41000000015</v>
      </c>
      <c r="AC94" s="31">
        <f t="shared" si="15"/>
        <v>0.8875963299786184</v>
      </c>
      <c r="AD94" s="15" t="s">
        <v>44</v>
      </c>
      <c r="AE94" s="15" t="s">
        <v>261</v>
      </c>
      <c r="AF94" s="18"/>
      <c r="AG94" s="18"/>
      <c r="AH94" s="18">
        <f t="shared" si="8"/>
        <v>2885939.5300000003</v>
      </c>
    </row>
    <row r="95" spans="1:34" ht="15" customHeight="1">
      <c r="A95" s="13">
        <v>90</v>
      </c>
      <c r="B95" s="14"/>
      <c r="C95" s="15" t="s">
        <v>160</v>
      </c>
      <c r="D95" s="14" t="s">
        <v>262</v>
      </c>
      <c r="E95" s="14" t="s">
        <v>263</v>
      </c>
      <c r="F95" s="16">
        <v>61</v>
      </c>
      <c r="G95" s="17">
        <v>3432</v>
      </c>
      <c r="H95" s="17">
        <v>6.5</v>
      </c>
      <c r="I95" s="17">
        <v>6.5</v>
      </c>
      <c r="J95" s="17">
        <v>0</v>
      </c>
      <c r="K95" s="17">
        <f t="shared" si="9"/>
        <v>23249.12</v>
      </c>
      <c r="L95" s="17">
        <v>22308</v>
      </c>
      <c r="M95" s="17">
        <v>0</v>
      </c>
      <c r="N95" s="17">
        <v>941.12</v>
      </c>
      <c r="O95" s="17">
        <f t="shared" si="10"/>
        <v>17845.29</v>
      </c>
      <c r="P95" s="17">
        <v>17845.2</v>
      </c>
      <c r="Q95" s="17">
        <v>0</v>
      </c>
      <c r="R95" s="17">
        <v>0.09</v>
      </c>
      <c r="S95" s="17">
        <f t="shared" si="11"/>
        <v>5403.829999999998</v>
      </c>
      <c r="T95" s="17">
        <f t="shared" si="12"/>
        <v>734517.11</v>
      </c>
      <c r="U95" s="17">
        <v>720241.7</v>
      </c>
      <c r="V95" s="17">
        <v>0</v>
      </c>
      <c r="W95" s="17">
        <v>14275.41</v>
      </c>
      <c r="X95" s="17">
        <f t="shared" si="13"/>
        <v>599045.58</v>
      </c>
      <c r="Y95" s="17">
        <v>598102.84</v>
      </c>
      <c r="Z95" s="17">
        <v>0</v>
      </c>
      <c r="AA95" s="17">
        <v>942.74</v>
      </c>
      <c r="AB95" s="17">
        <f t="shared" si="14"/>
        <v>135471.53000000003</v>
      </c>
      <c r="AC95" s="31">
        <f t="shared" si="15"/>
        <v>0.815563819881609</v>
      </c>
      <c r="AD95" s="15" t="s">
        <v>264</v>
      </c>
      <c r="AE95" s="15" t="s">
        <v>265</v>
      </c>
      <c r="AF95" s="18"/>
      <c r="AG95" s="18"/>
      <c r="AH95" s="18">
        <f t="shared" si="8"/>
        <v>599045.58</v>
      </c>
    </row>
    <row r="96" spans="1:34" ht="15" customHeight="1">
      <c r="A96" s="13">
        <v>91</v>
      </c>
      <c r="B96" s="14"/>
      <c r="C96" s="15" t="s">
        <v>160</v>
      </c>
      <c r="D96" s="14" t="s">
        <v>262</v>
      </c>
      <c r="E96" s="14" t="s">
        <v>266</v>
      </c>
      <c r="F96" s="16">
        <v>124</v>
      </c>
      <c r="G96" s="17">
        <v>6866.28</v>
      </c>
      <c r="H96" s="17">
        <v>6.5</v>
      </c>
      <c r="I96" s="17">
        <v>6.5</v>
      </c>
      <c r="J96" s="17">
        <v>0</v>
      </c>
      <c r="K96" s="17">
        <f t="shared" si="9"/>
        <v>45774.33</v>
      </c>
      <c r="L96" s="17">
        <v>44630.82</v>
      </c>
      <c r="M96" s="17">
        <v>0</v>
      </c>
      <c r="N96" s="17">
        <v>1143.51</v>
      </c>
      <c r="O96" s="17">
        <f t="shared" si="10"/>
        <v>38987.18</v>
      </c>
      <c r="P96" s="17">
        <v>38985.6</v>
      </c>
      <c r="Q96" s="17">
        <v>0</v>
      </c>
      <c r="R96" s="17">
        <v>1.58</v>
      </c>
      <c r="S96" s="17">
        <f t="shared" si="11"/>
        <v>6787.1500000000015</v>
      </c>
      <c r="T96" s="17">
        <f t="shared" si="12"/>
        <v>1471931.2999999998</v>
      </c>
      <c r="U96" s="17">
        <v>1451788.91</v>
      </c>
      <c r="V96" s="17">
        <v>0</v>
      </c>
      <c r="W96" s="17">
        <v>20142.39</v>
      </c>
      <c r="X96" s="17">
        <f t="shared" si="13"/>
        <v>1299917.79</v>
      </c>
      <c r="Y96" s="17">
        <v>1297750.8</v>
      </c>
      <c r="Z96" s="17">
        <v>0</v>
      </c>
      <c r="AA96" s="17">
        <v>2166.99</v>
      </c>
      <c r="AB96" s="17">
        <f t="shared" si="14"/>
        <v>172013.50999999978</v>
      </c>
      <c r="AC96" s="31">
        <f t="shared" si="15"/>
        <v>0.8831375418132628</v>
      </c>
      <c r="AD96" s="15" t="s">
        <v>44</v>
      </c>
      <c r="AE96" s="15" t="s">
        <v>267</v>
      </c>
      <c r="AF96" s="18"/>
      <c r="AG96" s="18"/>
      <c r="AH96" s="18">
        <f t="shared" si="8"/>
        <v>1299917.79</v>
      </c>
    </row>
    <row r="97" spans="1:34" ht="15" customHeight="1">
      <c r="A97" s="13">
        <v>92</v>
      </c>
      <c r="B97" s="14"/>
      <c r="C97" s="15" t="s">
        <v>160</v>
      </c>
      <c r="D97" s="14" t="s">
        <v>262</v>
      </c>
      <c r="E97" s="14" t="s">
        <v>83</v>
      </c>
      <c r="F97" s="16">
        <v>102</v>
      </c>
      <c r="G97" s="17">
        <v>5137.1</v>
      </c>
      <c r="H97" s="17">
        <v>6.05</v>
      </c>
      <c r="I97" s="17">
        <v>6.05</v>
      </c>
      <c r="J97" s="17">
        <v>0</v>
      </c>
      <c r="K97" s="17">
        <f t="shared" si="9"/>
        <v>31679</v>
      </c>
      <c r="L97" s="17">
        <v>31079.71</v>
      </c>
      <c r="M97" s="17">
        <v>0</v>
      </c>
      <c r="N97" s="17">
        <v>599.29</v>
      </c>
      <c r="O97" s="17">
        <f t="shared" si="10"/>
        <v>42594.82</v>
      </c>
      <c r="P97" s="17">
        <v>42379.48</v>
      </c>
      <c r="Q97" s="17">
        <v>0</v>
      </c>
      <c r="R97" s="17">
        <v>215.34</v>
      </c>
      <c r="S97" s="17">
        <f t="shared" si="11"/>
        <v>-10915.82</v>
      </c>
      <c r="T97" s="17">
        <f t="shared" si="12"/>
        <v>1081506.42</v>
      </c>
      <c r="U97" s="17">
        <v>1068068.69</v>
      </c>
      <c r="V97" s="17">
        <v>0</v>
      </c>
      <c r="W97" s="17">
        <v>13437.73</v>
      </c>
      <c r="X97" s="17">
        <f t="shared" si="13"/>
        <v>1006106.18</v>
      </c>
      <c r="Y97" s="17">
        <v>1003781.39</v>
      </c>
      <c r="Z97" s="17">
        <v>0</v>
      </c>
      <c r="AA97" s="17">
        <v>2324.79</v>
      </c>
      <c r="AB97" s="17">
        <f t="shared" si="14"/>
        <v>75400.23999999987</v>
      </c>
      <c r="AC97" s="31">
        <f t="shared" si="15"/>
        <v>0.9302822076636402</v>
      </c>
      <c r="AD97" s="15" t="s">
        <v>44</v>
      </c>
      <c r="AE97" s="15" t="s">
        <v>268</v>
      </c>
      <c r="AF97" s="18"/>
      <c r="AG97" s="18"/>
      <c r="AH97" s="18">
        <f t="shared" si="8"/>
        <v>1006106.18</v>
      </c>
    </row>
    <row r="98" spans="1:34" ht="15" customHeight="1">
      <c r="A98" s="13">
        <v>93</v>
      </c>
      <c r="B98" s="14"/>
      <c r="C98" s="15" t="s">
        <v>160</v>
      </c>
      <c r="D98" s="14" t="s">
        <v>262</v>
      </c>
      <c r="E98" s="14" t="s">
        <v>269</v>
      </c>
      <c r="F98" s="16">
        <v>71</v>
      </c>
      <c r="G98" s="17">
        <v>3290.2</v>
      </c>
      <c r="H98" s="17">
        <v>6.5</v>
      </c>
      <c r="I98" s="17">
        <v>6.5</v>
      </c>
      <c r="J98" s="17">
        <v>0</v>
      </c>
      <c r="K98" s="17">
        <f t="shared" si="9"/>
        <v>22180.52</v>
      </c>
      <c r="L98" s="17">
        <v>21386.3</v>
      </c>
      <c r="M98" s="17">
        <v>0</v>
      </c>
      <c r="N98" s="17">
        <v>794.22</v>
      </c>
      <c r="O98" s="17">
        <f t="shared" si="10"/>
        <v>20988.879999999997</v>
      </c>
      <c r="P98" s="17">
        <v>20963.1</v>
      </c>
      <c r="Q98" s="17">
        <v>0</v>
      </c>
      <c r="R98" s="17">
        <v>25.78</v>
      </c>
      <c r="S98" s="17">
        <f t="shared" si="11"/>
        <v>1191.640000000003</v>
      </c>
      <c r="T98" s="17">
        <f t="shared" si="12"/>
        <v>707641.19</v>
      </c>
      <c r="U98" s="17">
        <v>692465.2</v>
      </c>
      <c r="V98" s="17">
        <v>0</v>
      </c>
      <c r="W98" s="17">
        <v>15175.99</v>
      </c>
      <c r="X98" s="17">
        <f t="shared" si="13"/>
        <v>595655.8300000001</v>
      </c>
      <c r="Y98" s="17">
        <v>593705.68</v>
      </c>
      <c r="Z98" s="17">
        <v>0</v>
      </c>
      <c r="AA98" s="17">
        <v>1950.15</v>
      </c>
      <c r="AB98" s="17">
        <f t="shared" si="14"/>
        <v>111985.35999999987</v>
      </c>
      <c r="AC98" s="31">
        <f t="shared" si="15"/>
        <v>0.8417483866364536</v>
      </c>
      <c r="AD98" s="15" t="s">
        <v>44</v>
      </c>
      <c r="AE98" s="15" t="s">
        <v>270</v>
      </c>
      <c r="AF98" s="18"/>
      <c r="AG98" s="18"/>
      <c r="AH98" s="18">
        <f t="shared" si="8"/>
        <v>595655.8300000001</v>
      </c>
    </row>
    <row r="99" spans="1:34" ht="15" customHeight="1">
      <c r="A99" s="13">
        <v>94</v>
      </c>
      <c r="B99" s="14"/>
      <c r="C99" s="15" t="s">
        <v>160</v>
      </c>
      <c r="D99" s="14" t="s">
        <v>262</v>
      </c>
      <c r="E99" s="14" t="s">
        <v>271</v>
      </c>
      <c r="F99" s="16">
        <v>67</v>
      </c>
      <c r="G99" s="17">
        <v>4819.9</v>
      </c>
      <c r="H99" s="17">
        <v>6.5</v>
      </c>
      <c r="I99" s="17">
        <v>6.5</v>
      </c>
      <c r="J99" s="17">
        <v>0</v>
      </c>
      <c r="K99" s="17">
        <f t="shared" si="9"/>
        <v>31885.32</v>
      </c>
      <c r="L99" s="17">
        <v>31329.35</v>
      </c>
      <c r="M99" s="17">
        <v>0</v>
      </c>
      <c r="N99" s="17">
        <v>555.97</v>
      </c>
      <c r="O99" s="17">
        <f t="shared" si="10"/>
        <v>31933.88</v>
      </c>
      <c r="P99" s="17">
        <v>30988.18</v>
      </c>
      <c r="Q99" s="17">
        <v>0</v>
      </c>
      <c r="R99" s="17">
        <v>945.7</v>
      </c>
      <c r="S99" s="17">
        <f t="shared" si="11"/>
        <v>-48.56000000000131</v>
      </c>
      <c r="T99" s="17">
        <f t="shared" si="12"/>
        <v>1023671.23</v>
      </c>
      <c r="U99" s="17">
        <v>1012991.71</v>
      </c>
      <c r="V99" s="17">
        <v>0</v>
      </c>
      <c r="W99" s="17">
        <v>10679.52</v>
      </c>
      <c r="X99" s="17">
        <f t="shared" si="13"/>
        <v>945564.3799999999</v>
      </c>
      <c r="Y99" s="17">
        <v>943426.69</v>
      </c>
      <c r="Z99" s="17">
        <v>0</v>
      </c>
      <c r="AA99" s="17">
        <v>2137.69</v>
      </c>
      <c r="AB99" s="17">
        <f t="shared" si="14"/>
        <v>78106.8500000001</v>
      </c>
      <c r="AC99" s="31">
        <f t="shared" si="15"/>
        <v>0.9236992818485286</v>
      </c>
      <c r="AD99" s="15" t="s">
        <v>44</v>
      </c>
      <c r="AE99" s="15" t="s">
        <v>272</v>
      </c>
      <c r="AF99" s="18">
        <v>89100</v>
      </c>
      <c r="AG99" s="18"/>
      <c r="AH99" s="18">
        <f t="shared" si="8"/>
        <v>856464.3799999999</v>
      </c>
    </row>
    <row r="100" spans="1:34" s="20" customFormat="1" ht="15" customHeight="1">
      <c r="A100" s="13">
        <v>95</v>
      </c>
      <c r="B100" s="14"/>
      <c r="C100" s="15" t="s">
        <v>160</v>
      </c>
      <c r="D100" s="14" t="s">
        <v>273</v>
      </c>
      <c r="E100" s="14" t="s">
        <v>111</v>
      </c>
      <c r="F100" s="16">
        <v>30</v>
      </c>
      <c r="G100" s="17">
        <f>'[1]УЛ'!F35</f>
        <v>1841.6</v>
      </c>
      <c r="H100" s="17">
        <v>6.05</v>
      </c>
      <c r="I100" s="17">
        <v>6.05</v>
      </c>
      <c r="J100" s="17">
        <v>0</v>
      </c>
      <c r="K100" s="17">
        <f t="shared" si="9"/>
        <v>11429.43</v>
      </c>
      <c r="L100" s="17">
        <f>'[1]УЛ'!K35</f>
        <v>11429.43</v>
      </c>
      <c r="M100" s="17">
        <v>0</v>
      </c>
      <c r="N100" s="17">
        <v>0</v>
      </c>
      <c r="O100" s="17">
        <f t="shared" si="10"/>
        <v>10418.48</v>
      </c>
      <c r="P100" s="17">
        <f>'[1]УЛ'!O35</f>
        <v>10418.48</v>
      </c>
      <c r="Q100" s="17">
        <v>0</v>
      </c>
      <c r="R100" s="17">
        <v>0</v>
      </c>
      <c r="S100" s="17">
        <f t="shared" si="11"/>
        <v>1010.9500000000007</v>
      </c>
      <c r="T100" s="17">
        <f t="shared" si="12"/>
        <v>396729.98000000004</v>
      </c>
      <c r="U100" s="17">
        <f>107776.9+'[1]УЛ'!T35</f>
        <v>396710.65</v>
      </c>
      <c r="V100" s="17">
        <v>0</v>
      </c>
      <c r="W100" s="17">
        <v>19.33</v>
      </c>
      <c r="X100" s="17">
        <f t="shared" si="13"/>
        <v>369108.59</v>
      </c>
      <c r="Y100" s="17">
        <f>107776.9+'[1]УЛ'!X35</f>
        <v>369089.26</v>
      </c>
      <c r="Z100" s="17">
        <v>0</v>
      </c>
      <c r="AA100" s="17">
        <v>19.33</v>
      </c>
      <c r="AB100" s="17">
        <f t="shared" si="14"/>
        <v>27621.390000000014</v>
      </c>
      <c r="AC100" s="31">
        <f t="shared" si="15"/>
        <v>0.9303773564074991</v>
      </c>
      <c r="AD100" s="22" t="s">
        <v>210</v>
      </c>
      <c r="AE100" s="15" t="s">
        <v>274</v>
      </c>
      <c r="AF100" s="18"/>
      <c r="AG100" s="18"/>
      <c r="AH100" s="18">
        <f t="shared" si="8"/>
        <v>369108.59</v>
      </c>
    </row>
    <row r="101" spans="1:34" ht="15" customHeight="1">
      <c r="A101" s="13">
        <v>96</v>
      </c>
      <c r="B101" s="14"/>
      <c r="C101" s="15" t="s">
        <v>160</v>
      </c>
      <c r="D101" s="14" t="s">
        <v>128</v>
      </c>
      <c r="E101" s="14" t="s">
        <v>43</v>
      </c>
      <c r="F101" s="16">
        <v>60</v>
      </c>
      <c r="G101" s="17">
        <v>4717.53</v>
      </c>
      <c r="H101" s="17">
        <v>6.05</v>
      </c>
      <c r="I101" s="17">
        <v>6.05</v>
      </c>
      <c r="J101" s="17">
        <v>0</v>
      </c>
      <c r="K101" s="17">
        <f t="shared" si="9"/>
        <v>30291.33</v>
      </c>
      <c r="L101" s="17">
        <v>28541.15</v>
      </c>
      <c r="M101" s="17">
        <v>0</v>
      </c>
      <c r="N101" s="17">
        <v>1750.18</v>
      </c>
      <c r="O101" s="17">
        <f t="shared" si="10"/>
        <v>19933.05</v>
      </c>
      <c r="P101" s="17">
        <v>19933.05</v>
      </c>
      <c r="Q101" s="17">
        <v>0</v>
      </c>
      <c r="R101" s="17">
        <v>0</v>
      </c>
      <c r="S101" s="17">
        <f t="shared" si="11"/>
        <v>10358.280000000002</v>
      </c>
      <c r="T101" s="17">
        <f t="shared" si="12"/>
        <v>982143.33</v>
      </c>
      <c r="U101" s="17">
        <v>952710.57</v>
      </c>
      <c r="V101" s="17">
        <v>0</v>
      </c>
      <c r="W101" s="17">
        <v>29432.76</v>
      </c>
      <c r="X101" s="17">
        <f t="shared" si="13"/>
        <v>728877.9600000001</v>
      </c>
      <c r="Y101" s="17">
        <v>726627.79</v>
      </c>
      <c r="Z101" s="17">
        <v>0</v>
      </c>
      <c r="AA101" s="17">
        <v>2250.17</v>
      </c>
      <c r="AB101" s="17">
        <f t="shared" si="14"/>
        <v>253265.36999999988</v>
      </c>
      <c r="AC101" s="31">
        <f t="shared" si="15"/>
        <v>0.7421299292436269</v>
      </c>
      <c r="AD101" s="15" t="s">
        <v>44</v>
      </c>
      <c r="AE101" s="15" t="s">
        <v>275</v>
      </c>
      <c r="AF101" s="18"/>
      <c r="AG101" s="18"/>
      <c r="AH101" s="18">
        <f t="shared" si="8"/>
        <v>728877.9600000001</v>
      </c>
    </row>
    <row r="102" spans="1:34" ht="15" customHeight="1">
      <c r="A102" s="13">
        <v>97</v>
      </c>
      <c r="B102" s="14"/>
      <c r="C102" s="15" t="s">
        <v>160</v>
      </c>
      <c r="D102" s="14" t="s">
        <v>128</v>
      </c>
      <c r="E102" s="14" t="s">
        <v>152</v>
      </c>
      <c r="F102" s="16">
        <v>76</v>
      </c>
      <c r="G102" s="17">
        <v>4160.4</v>
      </c>
      <c r="H102" s="17">
        <v>6.05</v>
      </c>
      <c r="I102" s="17">
        <v>6.05</v>
      </c>
      <c r="J102" s="17">
        <v>0</v>
      </c>
      <c r="K102" s="17">
        <f t="shared" si="9"/>
        <v>26219.420000000002</v>
      </c>
      <c r="L102" s="17">
        <v>25170.63</v>
      </c>
      <c r="M102" s="17">
        <v>0</v>
      </c>
      <c r="N102" s="17">
        <v>1048.79</v>
      </c>
      <c r="O102" s="17">
        <f t="shared" si="10"/>
        <v>21237.510000000002</v>
      </c>
      <c r="P102" s="17">
        <v>21206.65</v>
      </c>
      <c r="Q102" s="17">
        <v>0</v>
      </c>
      <c r="R102" s="17">
        <v>30.86</v>
      </c>
      <c r="S102" s="17">
        <f t="shared" si="11"/>
        <v>4981.91</v>
      </c>
      <c r="T102" s="17">
        <f t="shared" si="12"/>
        <v>887517.16</v>
      </c>
      <c r="U102" s="17">
        <v>867237.27</v>
      </c>
      <c r="V102" s="17">
        <v>0</v>
      </c>
      <c r="W102" s="17">
        <v>20279.89</v>
      </c>
      <c r="X102" s="17">
        <f t="shared" si="13"/>
        <v>692199.04</v>
      </c>
      <c r="Y102" s="17">
        <v>690149.5</v>
      </c>
      <c r="Z102" s="17">
        <v>0</v>
      </c>
      <c r="AA102" s="17">
        <v>2049.54</v>
      </c>
      <c r="AB102" s="17">
        <f t="shared" si="14"/>
        <v>195318.12</v>
      </c>
      <c r="AC102" s="31">
        <f t="shared" si="15"/>
        <v>0.7799275002187</v>
      </c>
      <c r="AD102" s="15" t="s">
        <v>44</v>
      </c>
      <c r="AE102" s="15" t="s">
        <v>276</v>
      </c>
      <c r="AF102" s="18"/>
      <c r="AG102" s="18"/>
      <c r="AH102" s="18">
        <f t="shared" si="8"/>
        <v>692199.04</v>
      </c>
    </row>
    <row r="103" spans="1:34" ht="15" customHeight="1">
      <c r="A103" s="13">
        <v>98</v>
      </c>
      <c r="B103" s="14"/>
      <c r="C103" s="15" t="s">
        <v>160</v>
      </c>
      <c r="D103" s="14" t="s">
        <v>128</v>
      </c>
      <c r="E103" s="14" t="s">
        <v>121</v>
      </c>
      <c r="F103" s="16">
        <v>239</v>
      </c>
      <c r="G103" s="17">
        <v>12825.9</v>
      </c>
      <c r="H103" s="17">
        <v>6.5</v>
      </c>
      <c r="I103" s="17">
        <v>6.5</v>
      </c>
      <c r="J103" s="17">
        <v>0</v>
      </c>
      <c r="K103" s="17">
        <f t="shared" si="9"/>
        <v>83991.73</v>
      </c>
      <c r="L103" s="17">
        <v>83368.36</v>
      </c>
      <c r="M103" s="17">
        <v>0</v>
      </c>
      <c r="N103" s="17">
        <v>623.37</v>
      </c>
      <c r="O103" s="17">
        <f t="shared" si="10"/>
        <v>83086.81</v>
      </c>
      <c r="P103" s="17">
        <v>83072.81</v>
      </c>
      <c r="Q103" s="17">
        <v>0</v>
      </c>
      <c r="R103" s="17">
        <v>14</v>
      </c>
      <c r="S103" s="17">
        <f t="shared" si="11"/>
        <v>904.9199999999983</v>
      </c>
      <c r="T103" s="17">
        <f t="shared" si="12"/>
        <v>2736561.88</v>
      </c>
      <c r="U103" s="17">
        <v>2726082.56</v>
      </c>
      <c r="V103" s="17">
        <v>0</v>
      </c>
      <c r="W103" s="17">
        <v>10479.32</v>
      </c>
      <c r="X103" s="17">
        <f t="shared" si="13"/>
        <v>2647952.19</v>
      </c>
      <c r="Y103" s="17">
        <v>2645151.75</v>
      </c>
      <c r="Z103" s="17">
        <v>0</v>
      </c>
      <c r="AA103" s="17">
        <v>2800.44</v>
      </c>
      <c r="AB103" s="17">
        <f t="shared" si="14"/>
        <v>88609.68999999994</v>
      </c>
      <c r="AC103" s="31">
        <f t="shared" si="15"/>
        <v>0.9676200671186723</v>
      </c>
      <c r="AD103" s="15" t="s">
        <v>173</v>
      </c>
      <c r="AE103" s="15" t="s">
        <v>277</v>
      </c>
      <c r="AF103" s="18">
        <v>446200</v>
      </c>
      <c r="AG103" s="18"/>
      <c r="AH103" s="18">
        <f t="shared" si="8"/>
        <v>2201752.19</v>
      </c>
    </row>
    <row r="104" spans="1:34" ht="15" customHeight="1">
      <c r="A104" s="13">
        <v>99</v>
      </c>
      <c r="B104" s="14"/>
      <c r="C104" s="15" t="s">
        <v>160</v>
      </c>
      <c r="D104" s="14" t="s">
        <v>128</v>
      </c>
      <c r="E104" s="14" t="s">
        <v>146</v>
      </c>
      <c r="F104" s="16">
        <v>238</v>
      </c>
      <c r="G104" s="17">
        <v>13811.4</v>
      </c>
      <c r="H104" s="17">
        <v>6.5</v>
      </c>
      <c r="I104" s="17">
        <v>6.5</v>
      </c>
      <c r="J104" s="17">
        <v>0</v>
      </c>
      <c r="K104" s="17">
        <f t="shared" si="9"/>
        <v>90889.96</v>
      </c>
      <c r="L104" s="17">
        <v>89774.11</v>
      </c>
      <c r="M104" s="17">
        <v>0</v>
      </c>
      <c r="N104" s="17">
        <v>1115.85</v>
      </c>
      <c r="O104" s="17">
        <f t="shared" si="10"/>
        <v>82914.89</v>
      </c>
      <c r="P104" s="17">
        <v>82875.86</v>
      </c>
      <c r="Q104" s="17">
        <v>0</v>
      </c>
      <c r="R104" s="17">
        <v>39.03</v>
      </c>
      <c r="S104" s="17">
        <f t="shared" si="11"/>
        <v>7975.070000000007</v>
      </c>
      <c r="T104" s="17">
        <f t="shared" si="12"/>
        <v>2958749.88</v>
      </c>
      <c r="U104" s="17">
        <v>2934841.54</v>
      </c>
      <c r="V104" s="17">
        <v>0</v>
      </c>
      <c r="W104" s="17">
        <v>23908.34</v>
      </c>
      <c r="X104" s="17">
        <f t="shared" si="13"/>
        <v>2793087.97</v>
      </c>
      <c r="Y104" s="17">
        <v>2789434.12</v>
      </c>
      <c r="Z104" s="17">
        <v>0</v>
      </c>
      <c r="AA104" s="17">
        <v>3653.85</v>
      </c>
      <c r="AB104" s="17">
        <f t="shared" si="14"/>
        <v>165661.90999999968</v>
      </c>
      <c r="AC104" s="31">
        <f t="shared" si="15"/>
        <v>0.9440094916032579</v>
      </c>
      <c r="AD104" s="15" t="s">
        <v>44</v>
      </c>
      <c r="AE104" s="15" t="s">
        <v>278</v>
      </c>
      <c r="AF104" s="18"/>
      <c r="AG104" s="18"/>
      <c r="AH104" s="18">
        <f t="shared" si="8"/>
        <v>2793087.97</v>
      </c>
    </row>
    <row r="105" spans="1:34" ht="15" customHeight="1">
      <c r="A105" s="13">
        <v>100</v>
      </c>
      <c r="B105" s="14"/>
      <c r="C105" s="15" t="s">
        <v>160</v>
      </c>
      <c r="D105" s="14" t="s">
        <v>279</v>
      </c>
      <c r="E105" s="14" t="s">
        <v>280</v>
      </c>
      <c r="F105" s="16">
        <v>45</v>
      </c>
      <c r="G105" s="17">
        <v>2115.8</v>
      </c>
      <c r="H105" s="17">
        <v>6.05</v>
      </c>
      <c r="I105" s="17">
        <v>6.05</v>
      </c>
      <c r="J105" s="17">
        <v>0</v>
      </c>
      <c r="K105" s="17">
        <f t="shared" si="9"/>
        <v>13011.869999999999</v>
      </c>
      <c r="L105" s="17">
        <v>12800.72</v>
      </c>
      <c r="M105" s="17">
        <v>0</v>
      </c>
      <c r="N105" s="17">
        <v>211.15</v>
      </c>
      <c r="O105" s="17">
        <f t="shared" si="10"/>
        <v>13646.28</v>
      </c>
      <c r="P105" s="17">
        <v>13506.52</v>
      </c>
      <c r="Q105" s="17">
        <v>0</v>
      </c>
      <c r="R105" s="17">
        <v>139.76</v>
      </c>
      <c r="S105" s="17">
        <f t="shared" si="11"/>
        <v>-634.4100000000017</v>
      </c>
      <c r="T105" s="17">
        <f t="shared" si="12"/>
        <v>443523.4</v>
      </c>
      <c r="U105" s="17">
        <v>441040.53</v>
      </c>
      <c r="V105" s="17">
        <v>0</v>
      </c>
      <c r="W105" s="17">
        <v>2482.87</v>
      </c>
      <c r="X105" s="17">
        <f t="shared" si="13"/>
        <v>415651.05000000005</v>
      </c>
      <c r="Y105" s="17">
        <v>414796.77</v>
      </c>
      <c r="Z105" s="17">
        <v>0</v>
      </c>
      <c r="AA105" s="17">
        <v>854.28</v>
      </c>
      <c r="AB105" s="17">
        <f t="shared" si="14"/>
        <v>27872.349999999977</v>
      </c>
      <c r="AC105" s="31">
        <f t="shared" si="15"/>
        <v>0.9371569797670203</v>
      </c>
      <c r="AD105" s="15" t="s">
        <v>44</v>
      </c>
      <c r="AE105" s="15" t="s">
        <v>281</v>
      </c>
      <c r="AF105" s="18"/>
      <c r="AG105" s="18"/>
      <c r="AH105" s="18">
        <f t="shared" si="8"/>
        <v>415651.05000000005</v>
      </c>
    </row>
    <row r="106" spans="1:34" ht="15" customHeight="1">
      <c r="A106" s="13">
        <v>101</v>
      </c>
      <c r="B106" s="14"/>
      <c r="C106" s="15" t="s">
        <v>160</v>
      </c>
      <c r="D106" s="14" t="s">
        <v>279</v>
      </c>
      <c r="E106" s="14" t="s">
        <v>282</v>
      </c>
      <c r="F106" s="16">
        <v>105</v>
      </c>
      <c r="G106" s="17">
        <v>5698.6</v>
      </c>
      <c r="H106" s="17">
        <v>6.5</v>
      </c>
      <c r="I106" s="17">
        <v>6.5</v>
      </c>
      <c r="J106" s="17">
        <v>0</v>
      </c>
      <c r="K106" s="17">
        <f t="shared" si="9"/>
        <v>37795.36</v>
      </c>
      <c r="L106" s="17">
        <v>37040.9</v>
      </c>
      <c r="M106" s="17">
        <v>0</v>
      </c>
      <c r="N106" s="17">
        <v>754.46</v>
      </c>
      <c r="O106" s="17">
        <f t="shared" si="10"/>
        <v>35574.66</v>
      </c>
      <c r="P106" s="17">
        <v>35574.54</v>
      </c>
      <c r="Q106" s="17">
        <v>0</v>
      </c>
      <c r="R106" s="17">
        <v>0.12</v>
      </c>
      <c r="S106" s="17">
        <f t="shared" si="11"/>
        <v>2220.699999999997</v>
      </c>
      <c r="T106" s="17">
        <f t="shared" si="12"/>
        <v>1220144.9300000002</v>
      </c>
      <c r="U106" s="17">
        <v>1210077.56</v>
      </c>
      <c r="V106" s="17">
        <v>0</v>
      </c>
      <c r="W106" s="17">
        <v>10067.37</v>
      </c>
      <c r="X106" s="17">
        <f t="shared" si="13"/>
        <v>1110450.8599999999</v>
      </c>
      <c r="Y106" s="17">
        <v>1108728.89</v>
      </c>
      <c r="Z106" s="17">
        <v>0</v>
      </c>
      <c r="AA106" s="17">
        <v>1721.97</v>
      </c>
      <c r="AB106" s="17">
        <f t="shared" si="14"/>
        <v>109694.0700000003</v>
      </c>
      <c r="AC106" s="31">
        <f t="shared" si="15"/>
        <v>0.9100975078427771</v>
      </c>
      <c r="AD106" s="15" t="s">
        <v>44</v>
      </c>
      <c r="AE106" s="15" t="s">
        <v>281</v>
      </c>
      <c r="AF106" s="18"/>
      <c r="AG106" s="18"/>
      <c r="AH106" s="18">
        <f t="shared" si="8"/>
        <v>1110450.8599999999</v>
      </c>
    </row>
    <row r="107" spans="1:34" ht="15" customHeight="1">
      <c r="A107" s="13">
        <v>102</v>
      </c>
      <c r="B107" s="14"/>
      <c r="C107" s="15" t="s">
        <v>160</v>
      </c>
      <c r="D107" s="14" t="s">
        <v>283</v>
      </c>
      <c r="E107" s="14" t="s">
        <v>43</v>
      </c>
      <c r="F107" s="16">
        <v>77</v>
      </c>
      <c r="G107" s="17">
        <v>3843.8</v>
      </c>
      <c r="H107" s="17">
        <v>6.5</v>
      </c>
      <c r="I107" s="17">
        <v>6.5</v>
      </c>
      <c r="J107" s="17">
        <v>0</v>
      </c>
      <c r="K107" s="17">
        <f t="shared" si="9"/>
        <v>24996.32</v>
      </c>
      <c r="L107" s="17">
        <v>24984.7</v>
      </c>
      <c r="M107" s="17">
        <v>0</v>
      </c>
      <c r="N107" s="17">
        <v>11.62</v>
      </c>
      <c r="O107" s="17">
        <f t="shared" si="10"/>
        <v>26586.489999999998</v>
      </c>
      <c r="P107" s="17">
        <v>26558.17</v>
      </c>
      <c r="Q107" s="17">
        <v>0</v>
      </c>
      <c r="R107" s="17">
        <v>28.32</v>
      </c>
      <c r="S107" s="17">
        <f t="shared" si="11"/>
        <v>-1590.1699999999983</v>
      </c>
      <c r="T107" s="17">
        <f t="shared" si="12"/>
        <v>819943.36</v>
      </c>
      <c r="U107" s="17">
        <v>816723.75</v>
      </c>
      <c r="V107" s="17">
        <v>0</v>
      </c>
      <c r="W107" s="17">
        <v>3219.61</v>
      </c>
      <c r="X107" s="17">
        <f t="shared" si="13"/>
        <v>817407.1900000001</v>
      </c>
      <c r="Y107" s="17">
        <v>814251.92</v>
      </c>
      <c r="Z107" s="17">
        <v>0</v>
      </c>
      <c r="AA107" s="17">
        <v>3155.27</v>
      </c>
      <c r="AB107" s="17">
        <f t="shared" si="14"/>
        <v>2536.1699999999255</v>
      </c>
      <c r="AC107" s="31">
        <f t="shared" si="15"/>
        <v>0.9969068961056042</v>
      </c>
      <c r="AD107" s="15" t="s">
        <v>284</v>
      </c>
      <c r="AE107" s="15" t="s">
        <v>285</v>
      </c>
      <c r="AF107" s="18"/>
      <c r="AG107" s="18"/>
      <c r="AH107" s="18">
        <f t="shared" si="8"/>
        <v>817407.1900000001</v>
      </c>
    </row>
    <row r="108" spans="1:34" ht="15" customHeight="1">
      <c r="A108" s="13">
        <v>103</v>
      </c>
      <c r="B108" s="14"/>
      <c r="C108" s="15" t="s">
        <v>160</v>
      </c>
      <c r="D108" s="14" t="s">
        <v>283</v>
      </c>
      <c r="E108" s="14" t="s">
        <v>244</v>
      </c>
      <c r="F108" s="16">
        <v>81</v>
      </c>
      <c r="G108" s="17">
        <v>4037.7</v>
      </c>
      <c r="H108" s="17">
        <v>6.5</v>
      </c>
      <c r="I108" s="17">
        <v>6.5</v>
      </c>
      <c r="J108" s="17">
        <v>0</v>
      </c>
      <c r="K108" s="17">
        <f t="shared" si="9"/>
        <v>26579.69</v>
      </c>
      <c r="L108" s="17">
        <v>26245.05</v>
      </c>
      <c r="M108" s="17">
        <v>0</v>
      </c>
      <c r="N108" s="17">
        <v>334.64</v>
      </c>
      <c r="O108" s="17">
        <f t="shared" si="10"/>
        <v>24333.440000000002</v>
      </c>
      <c r="P108" s="17">
        <v>24331.45</v>
      </c>
      <c r="Q108" s="17">
        <v>0</v>
      </c>
      <c r="R108" s="17">
        <v>1.99</v>
      </c>
      <c r="S108" s="17">
        <f t="shared" si="11"/>
        <v>2246.2499999999964</v>
      </c>
      <c r="T108" s="17">
        <f t="shared" si="12"/>
        <v>864637.0299999999</v>
      </c>
      <c r="U108" s="17">
        <v>858298.95</v>
      </c>
      <c r="V108" s="17">
        <v>0</v>
      </c>
      <c r="W108" s="17">
        <v>6338.08</v>
      </c>
      <c r="X108" s="17">
        <f t="shared" si="13"/>
        <v>814508.16</v>
      </c>
      <c r="Y108" s="17">
        <v>813234.04</v>
      </c>
      <c r="Z108" s="17">
        <v>0</v>
      </c>
      <c r="AA108" s="17">
        <v>1274.12</v>
      </c>
      <c r="AB108" s="17">
        <f t="shared" si="14"/>
        <v>50128.86999999988</v>
      </c>
      <c r="AC108" s="31">
        <f t="shared" si="15"/>
        <v>0.9420232210040785</v>
      </c>
      <c r="AD108" s="15" t="s">
        <v>284</v>
      </c>
      <c r="AE108" s="15" t="s">
        <v>286</v>
      </c>
      <c r="AF108" s="18"/>
      <c r="AG108" s="18"/>
      <c r="AH108" s="18">
        <f t="shared" si="8"/>
        <v>814508.16</v>
      </c>
    </row>
    <row r="109" spans="1:34" ht="15" customHeight="1">
      <c r="A109" s="13">
        <v>104</v>
      </c>
      <c r="B109" s="14"/>
      <c r="C109" s="15" t="s">
        <v>160</v>
      </c>
      <c r="D109" s="14" t="s">
        <v>287</v>
      </c>
      <c r="E109" s="14" t="s">
        <v>288</v>
      </c>
      <c r="F109" s="16">
        <v>57</v>
      </c>
      <c r="G109" s="17">
        <v>2700.1</v>
      </c>
      <c r="H109" s="17">
        <v>6.05</v>
      </c>
      <c r="I109" s="17">
        <v>6.05</v>
      </c>
      <c r="J109" s="17">
        <v>0</v>
      </c>
      <c r="K109" s="17">
        <f t="shared" si="9"/>
        <v>16755.14</v>
      </c>
      <c r="L109" s="17">
        <v>16335.76</v>
      </c>
      <c r="M109" s="17">
        <v>0</v>
      </c>
      <c r="N109" s="17">
        <v>419.38</v>
      </c>
      <c r="O109" s="17">
        <f t="shared" si="10"/>
        <v>16670.32</v>
      </c>
      <c r="P109" s="17">
        <v>16670.32</v>
      </c>
      <c r="Q109" s="17">
        <v>0</v>
      </c>
      <c r="R109" s="17">
        <v>0</v>
      </c>
      <c r="S109" s="17">
        <f t="shared" si="11"/>
        <v>84.81999999999971</v>
      </c>
      <c r="T109" s="17">
        <f t="shared" si="12"/>
        <v>570875.13</v>
      </c>
      <c r="U109" s="17">
        <v>563932.29</v>
      </c>
      <c r="V109" s="17">
        <v>0</v>
      </c>
      <c r="W109" s="17">
        <v>6942.84</v>
      </c>
      <c r="X109" s="17">
        <f t="shared" si="13"/>
        <v>511817.72000000003</v>
      </c>
      <c r="Y109" s="17">
        <v>511527.58</v>
      </c>
      <c r="Z109" s="17">
        <v>0</v>
      </c>
      <c r="AA109" s="17">
        <v>290.14</v>
      </c>
      <c r="AB109" s="17">
        <f t="shared" si="14"/>
        <v>59057.409999999974</v>
      </c>
      <c r="AC109" s="31">
        <f t="shared" si="15"/>
        <v>0.896549338206413</v>
      </c>
      <c r="AD109" s="15" t="s">
        <v>44</v>
      </c>
      <c r="AE109" s="15" t="s">
        <v>289</v>
      </c>
      <c r="AF109" s="18"/>
      <c r="AG109" s="18"/>
      <c r="AH109" s="18">
        <f t="shared" si="8"/>
        <v>511817.72000000003</v>
      </c>
    </row>
    <row r="110" spans="1:34" ht="15" customHeight="1">
      <c r="A110" s="13">
        <v>105</v>
      </c>
      <c r="B110" s="14"/>
      <c r="C110" s="15" t="s">
        <v>160</v>
      </c>
      <c r="D110" s="14" t="s">
        <v>287</v>
      </c>
      <c r="E110" s="14">
        <v>115</v>
      </c>
      <c r="F110" s="16">
        <v>134</v>
      </c>
      <c r="G110" s="17">
        <v>7583.3</v>
      </c>
      <c r="H110" s="17">
        <v>6.5</v>
      </c>
      <c r="I110" s="17">
        <v>6.5</v>
      </c>
      <c r="J110" s="17">
        <v>0</v>
      </c>
      <c r="K110" s="17">
        <f t="shared" si="9"/>
        <v>51543.74</v>
      </c>
      <c r="L110" s="17">
        <v>49291.45</v>
      </c>
      <c r="M110" s="17">
        <v>0</v>
      </c>
      <c r="N110" s="17">
        <v>2252.29</v>
      </c>
      <c r="O110" s="17">
        <f t="shared" si="10"/>
        <v>49102.22</v>
      </c>
      <c r="P110" s="17">
        <v>48674.07</v>
      </c>
      <c r="Q110" s="17">
        <v>0</v>
      </c>
      <c r="R110" s="17">
        <v>428.15</v>
      </c>
      <c r="S110" s="17">
        <f t="shared" si="11"/>
        <v>2441.519999999997</v>
      </c>
      <c r="T110" s="17">
        <f t="shared" si="12"/>
        <v>1626030.59</v>
      </c>
      <c r="U110" s="17">
        <v>1611451.25</v>
      </c>
      <c r="V110" s="17">
        <v>0</v>
      </c>
      <c r="W110" s="17">
        <v>14579.34</v>
      </c>
      <c r="X110" s="17">
        <f t="shared" si="13"/>
        <v>1337922.94</v>
      </c>
      <c r="Y110" s="17">
        <v>1332614.69</v>
      </c>
      <c r="Z110" s="17">
        <v>0</v>
      </c>
      <c r="AA110" s="17">
        <v>5308.25</v>
      </c>
      <c r="AB110" s="17">
        <f t="shared" si="14"/>
        <v>288107.65000000014</v>
      </c>
      <c r="AC110" s="31">
        <f t="shared" si="15"/>
        <v>0.8228153567516832</v>
      </c>
      <c r="AD110" s="15" t="s">
        <v>44</v>
      </c>
      <c r="AE110" s="15" t="s">
        <v>290</v>
      </c>
      <c r="AF110" s="18"/>
      <c r="AG110" s="18"/>
      <c r="AH110" s="18">
        <f t="shared" si="8"/>
        <v>1337922.94</v>
      </c>
    </row>
    <row r="111" spans="1:34" ht="15" customHeight="1">
      <c r="A111" s="13">
        <v>106</v>
      </c>
      <c r="B111" s="14"/>
      <c r="C111" s="15" t="s">
        <v>160</v>
      </c>
      <c r="D111" s="14" t="s">
        <v>287</v>
      </c>
      <c r="E111" s="14" t="s">
        <v>291</v>
      </c>
      <c r="F111" s="16">
        <v>107</v>
      </c>
      <c r="G111" s="17">
        <v>6202.8</v>
      </c>
      <c r="H111" s="17">
        <v>6.5</v>
      </c>
      <c r="I111" s="17">
        <v>6.5</v>
      </c>
      <c r="J111" s="17">
        <v>0</v>
      </c>
      <c r="K111" s="17">
        <f t="shared" si="9"/>
        <v>41005.219999999994</v>
      </c>
      <c r="L111" s="17">
        <v>40318.2</v>
      </c>
      <c r="M111" s="17">
        <v>0</v>
      </c>
      <c r="N111" s="17">
        <v>687.02</v>
      </c>
      <c r="O111" s="17">
        <f t="shared" si="10"/>
        <v>37727.59</v>
      </c>
      <c r="P111" s="17">
        <v>37727.07</v>
      </c>
      <c r="Q111" s="17">
        <v>0</v>
      </c>
      <c r="R111" s="17">
        <v>0.52</v>
      </c>
      <c r="S111" s="17">
        <f t="shared" si="11"/>
        <v>3277.6299999999974</v>
      </c>
      <c r="T111" s="17">
        <f t="shared" si="12"/>
        <v>1333924.44</v>
      </c>
      <c r="U111" s="17">
        <v>1318272.8</v>
      </c>
      <c r="V111" s="17">
        <v>0</v>
      </c>
      <c r="W111" s="17">
        <v>15651.64</v>
      </c>
      <c r="X111" s="17">
        <f t="shared" si="13"/>
        <v>1235726.74</v>
      </c>
      <c r="Y111" s="17">
        <v>1230555.98</v>
      </c>
      <c r="Z111" s="17">
        <v>0</v>
      </c>
      <c r="AA111" s="17">
        <v>5170.76</v>
      </c>
      <c r="AB111" s="17">
        <f t="shared" si="14"/>
        <v>98197.69999999995</v>
      </c>
      <c r="AC111" s="31">
        <f t="shared" si="15"/>
        <v>0.9263843610212285</v>
      </c>
      <c r="AD111" s="15" t="s">
        <v>292</v>
      </c>
      <c r="AE111" s="15" t="s">
        <v>293</v>
      </c>
      <c r="AF111" s="18"/>
      <c r="AG111" s="18"/>
      <c r="AH111" s="18">
        <f t="shared" si="8"/>
        <v>1235726.74</v>
      </c>
    </row>
    <row r="112" spans="1:34" s="20" customFormat="1" ht="15" customHeight="1">
      <c r="A112" s="13">
        <v>107</v>
      </c>
      <c r="B112" s="14"/>
      <c r="C112" s="15" t="s">
        <v>160</v>
      </c>
      <c r="D112" s="14" t="s">
        <v>294</v>
      </c>
      <c r="E112" s="14" t="s">
        <v>71</v>
      </c>
      <c r="F112" s="16">
        <f>'[1]УЛ'!E32</f>
        <v>183</v>
      </c>
      <c r="G112" s="17">
        <f>'[1]УЛ'!F32</f>
        <v>10359.7</v>
      </c>
      <c r="H112" s="17">
        <v>6.05</v>
      </c>
      <c r="I112" s="17">
        <v>6.05</v>
      </c>
      <c r="J112" s="17">
        <v>0</v>
      </c>
      <c r="K112" s="17">
        <f t="shared" si="9"/>
        <v>68972.45</v>
      </c>
      <c r="L112" s="17">
        <f>'[1]УЛ'!K32</f>
        <v>67338.05</v>
      </c>
      <c r="M112" s="17">
        <v>0</v>
      </c>
      <c r="N112" s="17">
        <f>'[1]УЛ'!M32</f>
        <v>1634.4</v>
      </c>
      <c r="O112" s="17">
        <f t="shared" si="10"/>
        <v>55887.71</v>
      </c>
      <c r="P112" s="17">
        <f>'[1]УЛ'!O32</f>
        <v>55678.31</v>
      </c>
      <c r="Q112" s="17">
        <v>0</v>
      </c>
      <c r="R112" s="17">
        <f>'[1]УЛ'!Q32</f>
        <v>209.4</v>
      </c>
      <c r="S112" s="17">
        <f t="shared" si="11"/>
        <v>13084.739999999998</v>
      </c>
      <c r="T112" s="17">
        <f t="shared" si="12"/>
        <v>2319956.75</v>
      </c>
      <c r="U112" s="17">
        <f>900290.11+'[1]УЛ'!T32+183988.12</f>
        <v>2270571.43</v>
      </c>
      <c r="V112" s="17">
        <v>0</v>
      </c>
      <c r="W112" s="17">
        <f>2247.45+'[1]УЛ'!V32+8699.82</f>
        <v>49385.32</v>
      </c>
      <c r="X112" s="17">
        <f t="shared" si="13"/>
        <v>2007546.73</v>
      </c>
      <c r="Y112" s="17">
        <f>900290.11+'[1]УЛ'!X32</f>
        <v>1994158.13</v>
      </c>
      <c r="Z112" s="17">
        <v>0</v>
      </c>
      <c r="AA112" s="17">
        <f>2247.45+'[1]УЛ'!Z32</f>
        <v>13388.599999999999</v>
      </c>
      <c r="AB112" s="17">
        <f t="shared" si="14"/>
        <v>312410.02</v>
      </c>
      <c r="AC112" s="31">
        <f t="shared" si="15"/>
        <v>0.8653379982191478</v>
      </c>
      <c r="AD112" s="21" t="s">
        <v>167</v>
      </c>
      <c r="AE112" s="15" t="s">
        <v>295</v>
      </c>
      <c r="AF112" s="18"/>
      <c r="AG112" s="18"/>
      <c r="AH112" s="18">
        <f t="shared" si="8"/>
        <v>2007546.73</v>
      </c>
    </row>
    <row r="113" spans="1:34" ht="15" customHeight="1">
      <c r="A113" s="13">
        <v>108</v>
      </c>
      <c r="B113" s="14"/>
      <c r="C113" s="15" t="s">
        <v>160</v>
      </c>
      <c r="D113" s="14" t="s">
        <v>294</v>
      </c>
      <c r="E113" s="14">
        <v>121</v>
      </c>
      <c r="F113" s="16">
        <v>121</v>
      </c>
      <c r="G113" s="17">
        <v>7062.8</v>
      </c>
      <c r="H113" s="17">
        <v>6.5</v>
      </c>
      <c r="I113" s="17">
        <v>6.5</v>
      </c>
      <c r="J113" s="17">
        <v>0</v>
      </c>
      <c r="K113" s="17">
        <f t="shared" si="9"/>
        <v>46299.06</v>
      </c>
      <c r="L113" s="17">
        <v>45908.2</v>
      </c>
      <c r="M113" s="17">
        <v>0</v>
      </c>
      <c r="N113" s="17">
        <v>390.86</v>
      </c>
      <c r="O113" s="17">
        <f t="shared" si="10"/>
        <v>42852.59</v>
      </c>
      <c r="P113" s="17">
        <v>42847.1</v>
      </c>
      <c r="Q113" s="17">
        <v>0</v>
      </c>
      <c r="R113" s="17">
        <v>5.49</v>
      </c>
      <c r="S113" s="17">
        <f t="shared" si="11"/>
        <v>3446.470000000001</v>
      </c>
      <c r="T113" s="17">
        <f t="shared" si="12"/>
        <v>765662</v>
      </c>
      <c r="U113" s="17">
        <v>762782.4</v>
      </c>
      <c r="V113" s="17">
        <v>0</v>
      </c>
      <c r="W113" s="17">
        <v>2879.6</v>
      </c>
      <c r="X113" s="17">
        <f t="shared" si="13"/>
        <v>707391.8899999999</v>
      </c>
      <c r="Y113" s="17">
        <v>706945.95</v>
      </c>
      <c r="Z113" s="17">
        <v>0</v>
      </c>
      <c r="AA113" s="17">
        <v>445.94</v>
      </c>
      <c r="AB113" s="17">
        <f t="shared" si="14"/>
        <v>58270.1100000001</v>
      </c>
      <c r="AC113" s="31">
        <f t="shared" si="15"/>
        <v>0.9238957790774518</v>
      </c>
      <c r="AD113" s="15" t="s">
        <v>44</v>
      </c>
      <c r="AE113" s="15" t="s">
        <v>296</v>
      </c>
      <c r="AF113" s="18"/>
      <c r="AG113" s="18"/>
      <c r="AH113" s="18">
        <f t="shared" si="8"/>
        <v>707391.8899999999</v>
      </c>
    </row>
    <row r="114" spans="1:34" ht="15" customHeight="1">
      <c r="A114" s="13">
        <v>109</v>
      </c>
      <c r="B114" s="14"/>
      <c r="C114" s="15" t="s">
        <v>160</v>
      </c>
      <c r="D114" s="14" t="s">
        <v>297</v>
      </c>
      <c r="E114" s="14" t="s">
        <v>298</v>
      </c>
      <c r="F114" s="16">
        <v>277</v>
      </c>
      <c r="G114" s="17">
        <v>16407.1</v>
      </c>
      <c r="H114" s="17">
        <v>6.5</v>
      </c>
      <c r="I114" s="17">
        <v>6.5</v>
      </c>
      <c r="J114" s="17">
        <v>0</v>
      </c>
      <c r="K114" s="17">
        <f t="shared" si="9"/>
        <v>108869.65</v>
      </c>
      <c r="L114" s="17">
        <v>106646.15</v>
      </c>
      <c r="M114" s="17">
        <v>0</v>
      </c>
      <c r="N114" s="17">
        <v>2223.5</v>
      </c>
      <c r="O114" s="17">
        <f t="shared" si="10"/>
        <v>99006.98</v>
      </c>
      <c r="P114" s="17">
        <v>98989.39</v>
      </c>
      <c r="Q114" s="17">
        <v>0</v>
      </c>
      <c r="R114" s="17">
        <v>17.59</v>
      </c>
      <c r="S114" s="17">
        <f t="shared" si="11"/>
        <v>9862.669999999998</v>
      </c>
      <c r="T114" s="17">
        <f t="shared" si="12"/>
        <v>3530272.01</v>
      </c>
      <c r="U114" s="17">
        <v>3486508.75</v>
      </c>
      <c r="V114" s="17">
        <v>0</v>
      </c>
      <c r="W114" s="17">
        <v>43763.26</v>
      </c>
      <c r="X114" s="17">
        <f t="shared" si="13"/>
        <v>3216376.6300000004</v>
      </c>
      <c r="Y114" s="17">
        <v>3207734.66</v>
      </c>
      <c r="Z114" s="17">
        <v>0</v>
      </c>
      <c r="AA114" s="17">
        <v>8641.97</v>
      </c>
      <c r="AB114" s="17">
        <f t="shared" si="14"/>
        <v>313895.3799999994</v>
      </c>
      <c r="AC114" s="31">
        <f t="shared" si="15"/>
        <v>0.9110846475538299</v>
      </c>
      <c r="AD114" s="15" t="s">
        <v>44</v>
      </c>
      <c r="AE114" s="15" t="s">
        <v>299</v>
      </c>
      <c r="AF114" s="18"/>
      <c r="AG114" s="18"/>
      <c r="AH114" s="18">
        <f t="shared" si="8"/>
        <v>3216376.6300000004</v>
      </c>
    </row>
    <row r="115" spans="1:34" ht="15" customHeight="1">
      <c r="A115" s="13">
        <v>110</v>
      </c>
      <c r="B115" s="14"/>
      <c r="C115" s="15" t="s">
        <v>160</v>
      </c>
      <c r="D115" s="14" t="s">
        <v>300</v>
      </c>
      <c r="E115" s="14" t="s">
        <v>301</v>
      </c>
      <c r="F115" s="16">
        <v>145</v>
      </c>
      <c r="G115" s="17">
        <v>7765.5</v>
      </c>
      <c r="H115" s="17">
        <v>6.5</v>
      </c>
      <c r="I115" s="17">
        <v>6.5</v>
      </c>
      <c r="J115" s="17">
        <v>0</v>
      </c>
      <c r="K115" s="17">
        <f t="shared" si="9"/>
        <v>51853</v>
      </c>
      <c r="L115" s="17">
        <v>50475.76</v>
      </c>
      <c r="M115" s="17">
        <v>0</v>
      </c>
      <c r="N115" s="17">
        <v>1377.24</v>
      </c>
      <c r="O115" s="17">
        <f t="shared" si="10"/>
        <v>46171.35</v>
      </c>
      <c r="P115" s="17">
        <v>46099.2</v>
      </c>
      <c r="Q115" s="17">
        <v>0</v>
      </c>
      <c r="R115" s="17">
        <v>72.15</v>
      </c>
      <c r="S115" s="17">
        <f t="shared" si="11"/>
        <v>5681.6500000000015</v>
      </c>
      <c r="T115" s="17">
        <f t="shared" si="12"/>
        <v>1657108.16</v>
      </c>
      <c r="U115" s="17">
        <v>1638709.77</v>
      </c>
      <c r="V115" s="17">
        <v>0</v>
      </c>
      <c r="W115" s="17">
        <v>18398.39</v>
      </c>
      <c r="X115" s="17">
        <f t="shared" si="13"/>
        <v>1459053.0799999998</v>
      </c>
      <c r="Y115" s="17">
        <v>1456662.94</v>
      </c>
      <c r="Z115" s="17">
        <v>0</v>
      </c>
      <c r="AA115" s="17">
        <v>2390.14</v>
      </c>
      <c r="AB115" s="17">
        <f t="shared" si="14"/>
        <v>198055.08000000007</v>
      </c>
      <c r="AC115" s="31">
        <f t="shared" si="15"/>
        <v>0.8804815009781859</v>
      </c>
      <c r="AD115" s="15" t="s">
        <v>302</v>
      </c>
      <c r="AE115" s="15" t="s">
        <v>303</v>
      </c>
      <c r="AF115" s="18"/>
      <c r="AG115" s="18"/>
      <c r="AH115" s="18">
        <f t="shared" si="8"/>
        <v>1459053.0799999998</v>
      </c>
    </row>
    <row r="116" spans="1:34" ht="15" customHeight="1">
      <c r="A116" s="13">
        <v>111</v>
      </c>
      <c r="B116" s="14"/>
      <c r="C116" s="15" t="s">
        <v>160</v>
      </c>
      <c r="D116" s="14" t="s">
        <v>300</v>
      </c>
      <c r="E116" s="14" t="s">
        <v>304</v>
      </c>
      <c r="F116" s="16">
        <v>127</v>
      </c>
      <c r="G116" s="17">
        <v>7820.3</v>
      </c>
      <c r="H116" s="17">
        <v>6.05</v>
      </c>
      <c r="I116" s="17">
        <v>6.05</v>
      </c>
      <c r="J116" s="17">
        <v>0</v>
      </c>
      <c r="K116" s="17">
        <f t="shared" si="9"/>
        <v>48510.15</v>
      </c>
      <c r="L116" s="17">
        <v>47313.15</v>
      </c>
      <c r="M116" s="17">
        <v>0</v>
      </c>
      <c r="N116" s="17">
        <v>1197</v>
      </c>
      <c r="O116" s="17">
        <f t="shared" si="10"/>
        <v>47202.93</v>
      </c>
      <c r="P116" s="17">
        <v>46838.4</v>
      </c>
      <c r="Q116" s="17">
        <v>0</v>
      </c>
      <c r="R116" s="17">
        <v>364.53</v>
      </c>
      <c r="S116" s="17">
        <f t="shared" si="11"/>
        <v>1307.2200000000012</v>
      </c>
      <c r="T116" s="17">
        <f t="shared" si="12"/>
        <v>1655294.6800000002</v>
      </c>
      <c r="U116" s="17">
        <v>1629319.6</v>
      </c>
      <c r="V116" s="17">
        <v>0</v>
      </c>
      <c r="W116" s="17">
        <v>25975.08</v>
      </c>
      <c r="X116" s="17">
        <f t="shared" si="13"/>
        <v>1489342.37</v>
      </c>
      <c r="Y116" s="17">
        <v>1480355.51</v>
      </c>
      <c r="Z116" s="17">
        <v>0</v>
      </c>
      <c r="AA116" s="17">
        <v>8986.86</v>
      </c>
      <c r="AB116" s="17">
        <f t="shared" si="14"/>
        <v>165952.31000000006</v>
      </c>
      <c r="AC116" s="31">
        <f t="shared" si="15"/>
        <v>0.8997445518280769</v>
      </c>
      <c r="AD116" s="15" t="s">
        <v>44</v>
      </c>
      <c r="AE116" s="15" t="s">
        <v>305</v>
      </c>
      <c r="AF116" s="18"/>
      <c r="AG116" s="18"/>
      <c r="AH116" s="18">
        <f t="shared" si="8"/>
        <v>1489342.37</v>
      </c>
    </row>
    <row r="117" spans="1:34" ht="15" customHeight="1">
      <c r="A117" s="13">
        <v>112</v>
      </c>
      <c r="B117" s="14"/>
      <c r="C117" s="15" t="s">
        <v>160</v>
      </c>
      <c r="D117" s="14" t="s">
        <v>300</v>
      </c>
      <c r="E117" s="14" t="s">
        <v>306</v>
      </c>
      <c r="F117" s="16">
        <v>111</v>
      </c>
      <c r="G117" s="17">
        <v>6418.23</v>
      </c>
      <c r="H117" s="17">
        <v>6.5</v>
      </c>
      <c r="I117" s="17">
        <v>6.5</v>
      </c>
      <c r="J117" s="17">
        <v>0</v>
      </c>
      <c r="K117" s="17">
        <f t="shared" si="9"/>
        <v>41718.5</v>
      </c>
      <c r="L117" s="17">
        <v>41718.5</v>
      </c>
      <c r="M117" s="17">
        <v>0</v>
      </c>
      <c r="N117" s="17">
        <v>0</v>
      </c>
      <c r="O117" s="17">
        <f t="shared" si="10"/>
        <v>51949.15</v>
      </c>
      <c r="P117" s="17">
        <v>51949.15</v>
      </c>
      <c r="Q117" s="17">
        <v>0</v>
      </c>
      <c r="R117" s="17">
        <v>0</v>
      </c>
      <c r="S117" s="17">
        <f t="shared" si="11"/>
        <v>-10230.650000000001</v>
      </c>
      <c r="T117" s="17">
        <f t="shared" si="12"/>
        <v>1370227.49</v>
      </c>
      <c r="U117" s="17">
        <v>1363377.5</v>
      </c>
      <c r="V117" s="17">
        <v>0</v>
      </c>
      <c r="W117" s="17">
        <v>6849.99</v>
      </c>
      <c r="X117" s="17">
        <f t="shared" si="13"/>
        <v>971627.93</v>
      </c>
      <c r="Y117" s="17">
        <v>969165.63</v>
      </c>
      <c r="Z117" s="17">
        <v>0</v>
      </c>
      <c r="AA117" s="17">
        <v>2462.3</v>
      </c>
      <c r="AB117" s="17">
        <f t="shared" si="14"/>
        <v>398599.55999999994</v>
      </c>
      <c r="AC117" s="31">
        <f t="shared" si="15"/>
        <v>0.709099720368331</v>
      </c>
      <c r="AD117" s="15" t="s">
        <v>44</v>
      </c>
      <c r="AE117" s="15" t="s">
        <v>307</v>
      </c>
      <c r="AF117" s="18"/>
      <c r="AG117" s="18"/>
      <c r="AH117" s="18">
        <f t="shared" si="8"/>
        <v>971627.93</v>
      </c>
    </row>
    <row r="118" spans="1:34" ht="15" customHeight="1">
      <c r="A118" s="13">
        <v>113</v>
      </c>
      <c r="B118" s="14"/>
      <c r="C118" s="15" t="s">
        <v>160</v>
      </c>
      <c r="D118" s="14" t="s">
        <v>308</v>
      </c>
      <c r="E118" s="14">
        <v>103</v>
      </c>
      <c r="F118" s="16">
        <v>135</v>
      </c>
      <c r="G118" s="17">
        <v>6789.68</v>
      </c>
      <c r="H118" s="17">
        <v>6.05</v>
      </c>
      <c r="I118" s="17">
        <v>6.05</v>
      </c>
      <c r="J118" s="17">
        <v>0</v>
      </c>
      <c r="K118" s="17">
        <f t="shared" si="9"/>
        <v>42080.09</v>
      </c>
      <c r="L118" s="17">
        <v>41032.17</v>
      </c>
      <c r="M118" s="17">
        <v>0</v>
      </c>
      <c r="N118" s="17">
        <v>1047.92</v>
      </c>
      <c r="O118" s="17">
        <f t="shared" si="10"/>
        <v>39915.39</v>
      </c>
      <c r="P118" s="17">
        <v>39908.83</v>
      </c>
      <c r="Q118" s="17">
        <v>0</v>
      </c>
      <c r="R118" s="17">
        <v>6.56</v>
      </c>
      <c r="S118" s="17">
        <f t="shared" si="11"/>
        <v>2164.699999999997</v>
      </c>
      <c r="T118" s="17">
        <f t="shared" si="12"/>
        <v>1432004.71</v>
      </c>
      <c r="U118" s="17">
        <v>1415154.47</v>
      </c>
      <c r="V118" s="17">
        <v>0</v>
      </c>
      <c r="W118" s="17">
        <v>16850.24</v>
      </c>
      <c r="X118" s="17">
        <f t="shared" si="13"/>
        <v>1261103.78</v>
      </c>
      <c r="Y118" s="17">
        <v>1258525.75</v>
      </c>
      <c r="Z118" s="17">
        <v>0</v>
      </c>
      <c r="AA118" s="17">
        <v>2578.03</v>
      </c>
      <c r="AB118" s="17">
        <f t="shared" si="14"/>
        <v>170900.92999999993</v>
      </c>
      <c r="AC118" s="31">
        <f t="shared" si="15"/>
        <v>0.8806561676741972</v>
      </c>
      <c r="AD118" s="15" t="s">
        <v>44</v>
      </c>
      <c r="AE118" s="15" t="s">
        <v>309</v>
      </c>
      <c r="AF118" s="18">
        <v>149234.1</v>
      </c>
      <c r="AG118" s="18"/>
      <c r="AH118" s="18">
        <f t="shared" si="8"/>
        <v>1111869.68</v>
      </c>
    </row>
    <row r="119" spans="1:34" ht="15" customHeight="1">
      <c r="A119" s="13">
        <v>114</v>
      </c>
      <c r="B119" s="14"/>
      <c r="C119" s="15" t="s">
        <v>160</v>
      </c>
      <c r="D119" s="14" t="s">
        <v>310</v>
      </c>
      <c r="E119" s="14" t="s">
        <v>191</v>
      </c>
      <c r="F119" s="16">
        <v>69</v>
      </c>
      <c r="G119" s="17">
        <v>3219.8</v>
      </c>
      <c r="H119" s="17">
        <v>6.05</v>
      </c>
      <c r="I119" s="17">
        <v>6.05</v>
      </c>
      <c r="J119" s="17">
        <v>0</v>
      </c>
      <c r="K119" s="17">
        <f t="shared" si="9"/>
        <v>19688.879999999997</v>
      </c>
      <c r="L119" s="17">
        <v>19479.94</v>
      </c>
      <c r="M119" s="17">
        <v>0</v>
      </c>
      <c r="N119" s="17">
        <v>208.94</v>
      </c>
      <c r="O119" s="17">
        <f t="shared" si="10"/>
        <v>19581.2</v>
      </c>
      <c r="P119" s="17">
        <v>19324.29</v>
      </c>
      <c r="Q119" s="17">
        <v>0</v>
      </c>
      <c r="R119" s="17">
        <v>256.91</v>
      </c>
      <c r="S119" s="17">
        <f t="shared" si="11"/>
        <v>107.67999999999665</v>
      </c>
      <c r="T119" s="17">
        <f t="shared" si="12"/>
        <v>676218.98</v>
      </c>
      <c r="U119" s="17">
        <v>670489.78</v>
      </c>
      <c r="V119" s="17">
        <v>0</v>
      </c>
      <c r="W119" s="17">
        <v>5729.2</v>
      </c>
      <c r="X119" s="17">
        <f t="shared" si="13"/>
        <v>644043.47</v>
      </c>
      <c r="Y119" s="17">
        <v>642449.08</v>
      </c>
      <c r="Z119" s="17">
        <v>0</v>
      </c>
      <c r="AA119" s="17">
        <v>1594.39</v>
      </c>
      <c r="AB119" s="17">
        <f t="shared" si="14"/>
        <v>32175.51000000001</v>
      </c>
      <c r="AC119" s="31">
        <f t="shared" si="15"/>
        <v>0.9524185050233284</v>
      </c>
      <c r="AD119" s="15" t="s">
        <v>178</v>
      </c>
      <c r="AE119" s="15" t="s">
        <v>311</v>
      </c>
      <c r="AF119" s="18">
        <v>367280.14</v>
      </c>
      <c r="AG119" s="18"/>
      <c r="AH119" s="18">
        <f t="shared" si="8"/>
        <v>276763.32999999996</v>
      </c>
    </row>
    <row r="120" spans="1:34" ht="15" customHeight="1">
      <c r="A120" s="13">
        <v>115</v>
      </c>
      <c r="B120" s="14"/>
      <c r="C120" s="15" t="s">
        <v>160</v>
      </c>
      <c r="D120" s="14" t="s">
        <v>312</v>
      </c>
      <c r="E120" s="14" t="s">
        <v>313</v>
      </c>
      <c r="F120" s="16">
        <v>430</v>
      </c>
      <c r="G120" s="17">
        <v>20205.2</v>
      </c>
      <c r="H120" s="17">
        <v>6.5</v>
      </c>
      <c r="I120" s="17">
        <v>6.5</v>
      </c>
      <c r="J120" s="17">
        <v>0</v>
      </c>
      <c r="K120" s="17">
        <f t="shared" si="9"/>
        <v>133696.87</v>
      </c>
      <c r="L120" s="17">
        <v>131333.8</v>
      </c>
      <c r="M120" s="17">
        <v>0</v>
      </c>
      <c r="N120" s="17">
        <v>2363.07</v>
      </c>
      <c r="O120" s="17">
        <f t="shared" si="10"/>
        <v>145658.24000000002</v>
      </c>
      <c r="P120" s="17">
        <v>143455.17</v>
      </c>
      <c r="Q120" s="17">
        <v>0</v>
      </c>
      <c r="R120" s="17">
        <v>2203.07</v>
      </c>
      <c r="S120" s="17">
        <f t="shared" si="11"/>
        <v>-11961.370000000024</v>
      </c>
      <c r="T120" s="17">
        <f t="shared" si="12"/>
        <v>4343560.1899999995</v>
      </c>
      <c r="U120" s="17">
        <v>4293277.85</v>
      </c>
      <c r="V120" s="17">
        <v>0</v>
      </c>
      <c r="W120" s="17">
        <v>50282.34</v>
      </c>
      <c r="X120" s="17">
        <f t="shared" si="13"/>
        <v>4004865.8899999997</v>
      </c>
      <c r="Y120" s="17">
        <v>3990943.57</v>
      </c>
      <c r="Z120" s="17">
        <v>0</v>
      </c>
      <c r="AA120" s="17">
        <v>13922.32</v>
      </c>
      <c r="AB120" s="17">
        <f t="shared" si="14"/>
        <v>338694.2999999998</v>
      </c>
      <c r="AC120" s="31">
        <f t="shared" si="15"/>
        <v>0.9220238041642057</v>
      </c>
      <c r="AD120" s="15" t="s">
        <v>44</v>
      </c>
      <c r="AE120" s="15" t="s">
        <v>314</v>
      </c>
      <c r="AF120" s="18"/>
      <c r="AG120" s="18"/>
      <c r="AH120" s="18">
        <f t="shared" si="8"/>
        <v>4004865.8899999997</v>
      </c>
    </row>
    <row r="121" spans="1:34" ht="15" customHeight="1">
      <c r="A121" s="13">
        <v>116</v>
      </c>
      <c r="B121" s="14"/>
      <c r="C121" s="15" t="s">
        <v>160</v>
      </c>
      <c r="D121" s="14" t="s">
        <v>315</v>
      </c>
      <c r="E121" s="14" t="s">
        <v>109</v>
      </c>
      <c r="F121" s="16">
        <v>180</v>
      </c>
      <c r="G121" s="17">
        <v>9395.75</v>
      </c>
      <c r="H121" s="17">
        <v>6.5</v>
      </c>
      <c r="I121" s="17">
        <v>6.5</v>
      </c>
      <c r="J121" s="17">
        <v>0</v>
      </c>
      <c r="K121" s="17">
        <f t="shared" si="9"/>
        <v>63944.299999999996</v>
      </c>
      <c r="L121" s="17">
        <v>61072.38</v>
      </c>
      <c r="M121" s="17">
        <v>0</v>
      </c>
      <c r="N121" s="17">
        <v>2871.92</v>
      </c>
      <c r="O121" s="17">
        <f t="shared" si="10"/>
        <v>55849.07</v>
      </c>
      <c r="P121" s="17">
        <v>55354.46</v>
      </c>
      <c r="Q121" s="17">
        <v>0</v>
      </c>
      <c r="R121" s="17">
        <v>494.61</v>
      </c>
      <c r="S121" s="17">
        <f t="shared" si="11"/>
        <v>8095.229999999996</v>
      </c>
      <c r="T121" s="17">
        <f t="shared" si="12"/>
        <v>2046664.47</v>
      </c>
      <c r="U121" s="17">
        <v>1996670.21</v>
      </c>
      <c r="V121" s="17">
        <v>0</v>
      </c>
      <c r="W121" s="17">
        <v>49994.26</v>
      </c>
      <c r="X121" s="17">
        <f t="shared" si="13"/>
        <v>1634260.45</v>
      </c>
      <c r="Y121" s="17">
        <v>1630998.07</v>
      </c>
      <c r="Z121" s="17">
        <v>0</v>
      </c>
      <c r="AA121" s="17">
        <v>3262.38</v>
      </c>
      <c r="AB121" s="17">
        <f t="shared" si="14"/>
        <v>412404.02</v>
      </c>
      <c r="AC121" s="31">
        <f t="shared" si="15"/>
        <v>0.7984994482266065</v>
      </c>
      <c r="AD121" s="15" t="s">
        <v>292</v>
      </c>
      <c r="AE121" s="15" t="s">
        <v>316</v>
      </c>
      <c r="AF121" s="18"/>
      <c r="AG121" s="18"/>
      <c r="AH121" s="18">
        <f t="shared" si="8"/>
        <v>1634260.45</v>
      </c>
    </row>
    <row r="122" spans="1:34" s="20" customFormat="1" ht="15" customHeight="1">
      <c r="A122" s="13">
        <v>117</v>
      </c>
      <c r="B122" s="14"/>
      <c r="C122" s="15" t="s">
        <v>160</v>
      </c>
      <c r="D122" s="14" t="s">
        <v>317</v>
      </c>
      <c r="E122" s="14" t="s">
        <v>46</v>
      </c>
      <c r="F122" s="16">
        <f>'[1]УЛ'!E33</f>
        <v>52</v>
      </c>
      <c r="G122" s="17">
        <f>'[1]УЛ'!F33</f>
        <v>3142.4</v>
      </c>
      <c r="H122" s="17">
        <v>6.05</v>
      </c>
      <c r="I122" s="17">
        <v>6.05</v>
      </c>
      <c r="J122" s="17">
        <v>0</v>
      </c>
      <c r="K122" s="17">
        <f t="shared" si="9"/>
        <v>20477.68</v>
      </c>
      <c r="L122" s="17">
        <f>'[1]УЛ'!K33</f>
        <v>20425.6</v>
      </c>
      <c r="M122" s="17">
        <v>0</v>
      </c>
      <c r="N122" s="17">
        <f>'[1]УЛ'!M33</f>
        <v>52.08</v>
      </c>
      <c r="O122" s="17">
        <f t="shared" si="10"/>
        <v>18385.21</v>
      </c>
      <c r="P122" s="17">
        <f>'[1]УЛ'!O33</f>
        <v>18363.44</v>
      </c>
      <c r="Q122" s="17">
        <v>0</v>
      </c>
      <c r="R122" s="17">
        <f>'[1]УЛ'!Q33</f>
        <v>21.77</v>
      </c>
      <c r="S122" s="17">
        <f t="shared" si="11"/>
        <v>2092.470000000001</v>
      </c>
      <c r="T122" s="17">
        <f t="shared" si="12"/>
        <v>690912.9400000001</v>
      </c>
      <c r="U122" s="17">
        <f>311864.84+'[1]УЛ'!T33+612.76</f>
        <v>689565.6000000001</v>
      </c>
      <c r="V122" s="17">
        <v>0</v>
      </c>
      <c r="W122" s="17">
        <f>474.43+'[1]УЛ'!V33+71.54</f>
        <v>1347.34</v>
      </c>
      <c r="X122" s="17">
        <f t="shared" si="13"/>
        <v>658961.83</v>
      </c>
      <c r="Y122" s="17">
        <f>311864.84+'[1]УЛ'!X33</f>
        <v>657795.19</v>
      </c>
      <c r="Z122" s="17">
        <v>0</v>
      </c>
      <c r="AA122" s="17">
        <f>474.43+'[1]УЛ'!Z33</f>
        <v>1166.64</v>
      </c>
      <c r="AB122" s="17">
        <f t="shared" si="14"/>
        <v>31951.110000000102</v>
      </c>
      <c r="AC122" s="31">
        <f t="shared" si="15"/>
        <v>0.9537552300004685</v>
      </c>
      <c r="AD122" s="21" t="s">
        <v>167</v>
      </c>
      <c r="AE122" s="15" t="s">
        <v>318</v>
      </c>
      <c r="AF122" s="18"/>
      <c r="AG122" s="18"/>
      <c r="AH122" s="18">
        <f t="shared" si="8"/>
        <v>658961.83</v>
      </c>
    </row>
    <row r="123" spans="1:34" ht="15" customHeight="1">
      <c r="A123" s="13">
        <v>118</v>
      </c>
      <c r="B123" s="14"/>
      <c r="C123" s="15" t="s">
        <v>160</v>
      </c>
      <c r="D123" s="14" t="s">
        <v>319</v>
      </c>
      <c r="E123" s="14" t="s">
        <v>320</v>
      </c>
      <c r="F123" s="16">
        <v>121</v>
      </c>
      <c r="G123" s="17">
        <v>5789.7</v>
      </c>
      <c r="H123" s="17">
        <v>6.05</v>
      </c>
      <c r="I123" s="17">
        <v>6.05</v>
      </c>
      <c r="J123" s="17">
        <v>0</v>
      </c>
      <c r="K123" s="17">
        <f t="shared" si="9"/>
        <v>35955.04</v>
      </c>
      <c r="L123" s="17">
        <v>35028</v>
      </c>
      <c r="M123" s="17">
        <v>0</v>
      </c>
      <c r="N123" s="17">
        <v>927.04</v>
      </c>
      <c r="O123" s="17">
        <f t="shared" si="10"/>
        <v>35622.030000000006</v>
      </c>
      <c r="P123" s="17">
        <v>35612.16</v>
      </c>
      <c r="Q123" s="17">
        <v>0</v>
      </c>
      <c r="R123" s="17">
        <v>9.87</v>
      </c>
      <c r="S123" s="17">
        <f t="shared" si="11"/>
        <v>333.00999999999476</v>
      </c>
      <c r="T123" s="17">
        <f t="shared" si="12"/>
        <v>1226651.42</v>
      </c>
      <c r="U123" s="17">
        <v>1206882.42</v>
      </c>
      <c r="V123" s="17">
        <v>0</v>
      </c>
      <c r="W123" s="17">
        <v>19769</v>
      </c>
      <c r="X123" s="17">
        <f t="shared" si="13"/>
        <v>1084824.31</v>
      </c>
      <c r="Y123" s="17">
        <v>1082246.56</v>
      </c>
      <c r="Z123" s="17">
        <v>0</v>
      </c>
      <c r="AA123" s="17">
        <v>2577.75</v>
      </c>
      <c r="AB123" s="17">
        <f t="shared" si="14"/>
        <v>141827.10999999987</v>
      </c>
      <c r="AC123" s="31">
        <f t="shared" si="15"/>
        <v>0.8843786362714194</v>
      </c>
      <c r="AD123" s="15" t="s">
        <v>44</v>
      </c>
      <c r="AE123" s="15" t="s">
        <v>321</v>
      </c>
      <c r="AF123" s="18">
        <v>293885</v>
      </c>
      <c r="AG123" s="18"/>
      <c r="AH123" s="18">
        <f t="shared" si="8"/>
        <v>790939.31</v>
      </c>
    </row>
    <row r="124" spans="1:34" ht="15" customHeight="1">
      <c r="A124" s="13">
        <v>119</v>
      </c>
      <c r="B124" s="14"/>
      <c r="C124" s="15" t="s">
        <v>160</v>
      </c>
      <c r="D124" s="14" t="s">
        <v>319</v>
      </c>
      <c r="E124" s="14" t="s">
        <v>322</v>
      </c>
      <c r="F124" s="16">
        <v>121</v>
      </c>
      <c r="G124" s="17">
        <v>5876.6</v>
      </c>
      <c r="H124" s="17">
        <v>6.05</v>
      </c>
      <c r="I124" s="17">
        <v>6.05</v>
      </c>
      <c r="J124" s="17">
        <v>0</v>
      </c>
      <c r="K124" s="17">
        <f t="shared" si="9"/>
        <v>35553.79</v>
      </c>
      <c r="L124" s="17">
        <v>35553.79</v>
      </c>
      <c r="M124" s="17">
        <v>0</v>
      </c>
      <c r="N124" s="17">
        <v>0</v>
      </c>
      <c r="O124" s="17">
        <f t="shared" si="10"/>
        <v>9237.22</v>
      </c>
      <c r="P124" s="17">
        <v>9237.22</v>
      </c>
      <c r="Q124" s="17">
        <v>0</v>
      </c>
      <c r="R124" s="17">
        <v>0</v>
      </c>
      <c r="S124" s="17">
        <f t="shared" si="11"/>
        <v>26316.57</v>
      </c>
      <c r="T124" s="17">
        <f t="shared" si="12"/>
        <v>1246072.32</v>
      </c>
      <c r="U124" s="17">
        <v>1222651.53</v>
      </c>
      <c r="V124" s="17">
        <v>0</v>
      </c>
      <c r="W124" s="17">
        <v>23420.79</v>
      </c>
      <c r="X124" s="17">
        <f t="shared" si="13"/>
        <v>889219.76</v>
      </c>
      <c r="Y124" s="17">
        <v>884262</v>
      </c>
      <c r="Z124" s="17">
        <v>0</v>
      </c>
      <c r="AA124" s="17">
        <v>4957.76</v>
      </c>
      <c r="AB124" s="17">
        <f t="shared" si="14"/>
        <v>356852.56000000006</v>
      </c>
      <c r="AC124" s="31">
        <f t="shared" si="15"/>
        <v>0.7136180988275223</v>
      </c>
      <c r="AD124" s="15" t="s">
        <v>94</v>
      </c>
      <c r="AE124" s="15" t="s">
        <v>323</v>
      </c>
      <c r="AF124" s="18"/>
      <c r="AG124" s="18"/>
      <c r="AH124" s="18">
        <f t="shared" si="8"/>
        <v>889219.76</v>
      </c>
    </row>
    <row r="125" spans="1:34" ht="15" customHeight="1">
      <c r="A125" s="13">
        <v>120</v>
      </c>
      <c r="B125" s="14"/>
      <c r="C125" s="15" t="s">
        <v>160</v>
      </c>
      <c r="D125" s="14" t="s">
        <v>324</v>
      </c>
      <c r="E125" s="14" t="s">
        <v>191</v>
      </c>
      <c r="F125" s="16">
        <v>316</v>
      </c>
      <c r="G125" s="17">
        <v>16907.59</v>
      </c>
      <c r="H125" s="17">
        <v>6.5</v>
      </c>
      <c r="I125" s="17">
        <v>6.5</v>
      </c>
      <c r="J125" s="17">
        <v>0</v>
      </c>
      <c r="K125" s="17">
        <f t="shared" si="9"/>
        <v>112897.51</v>
      </c>
      <c r="L125" s="17">
        <v>109899.36</v>
      </c>
      <c r="M125" s="17">
        <v>0</v>
      </c>
      <c r="N125" s="17">
        <v>2998.15</v>
      </c>
      <c r="O125" s="17">
        <f t="shared" si="10"/>
        <v>97913.64000000001</v>
      </c>
      <c r="P125" s="17">
        <v>97898.82</v>
      </c>
      <c r="Q125" s="17">
        <v>0</v>
      </c>
      <c r="R125" s="17">
        <v>14.82</v>
      </c>
      <c r="S125" s="17">
        <f t="shared" si="11"/>
        <v>14983.86999999998</v>
      </c>
      <c r="T125" s="17">
        <f t="shared" si="12"/>
        <v>3652338.72</v>
      </c>
      <c r="U125" s="17">
        <v>3587236.62</v>
      </c>
      <c r="V125" s="17">
        <v>0</v>
      </c>
      <c r="W125" s="17">
        <v>65102.1</v>
      </c>
      <c r="X125" s="17">
        <f t="shared" si="13"/>
        <v>3186321.98</v>
      </c>
      <c r="Y125" s="17">
        <v>3175740.02</v>
      </c>
      <c r="Z125" s="17">
        <v>0</v>
      </c>
      <c r="AA125" s="17">
        <v>10581.96</v>
      </c>
      <c r="AB125" s="17">
        <f t="shared" si="14"/>
        <v>466016.7400000002</v>
      </c>
      <c r="AC125" s="31">
        <f t="shared" si="15"/>
        <v>0.8724059361066051</v>
      </c>
      <c r="AD125" s="15" t="s">
        <v>44</v>
      </c>
      <c r="AE125" s="15" t="s">
        <v>325</v>
      </c>
      <c r="AF125" s="18"/>
      <c r="AG125" s="18"/>
      <c r="AH125" s="18">
        <f t="shared" si="8"/>
        <v>3186321.98</v>
      </c>
    </row>
    <row r="126" spans="1:34" ht="15" customHeight="1">
      <c r="A126" s="13">
        <v>121</v>
      </c>
      <c r="B126" s="14"/>
      <c r="C126" s="15" t="s">
        <v>160</v>
      </c>
      <c r="D126" s="14" t="s">
        <v>324</v>
      </c>
      <c r="E126" s="14" t="s">
        <v>43</v>
      </c>
      <c r="F126" s="16">
        <v>60</v>
      </c>
      <c r="G126" s="17">
        <v>2824.6</v>
      </c>
      <c r="H126" s="17">
        <v>6.05</v>
      </c>
      <c r="I126" s="17">
        <v>6.05</v>
      </c>
      <c r="J126" s="17">
        <v>0</v>
      </c>
      <c r="K126" s="17">
        <f t="shared" si="9"/>
        <v>17417.68</v>
      </c>
      <c r="L126" s="17">
        <v>17088.98</v>
      </c>
      <c r="M126" s="17">
        <v>0</v>
      </c>
      <c r="N126" s="17">
        <v>328.7</v>
      </c>
      <c r="O126" s="17">
        <f t="shared" si="10"/>
        <v>30065.64</v>
      </c>
      <c r="P126" s="17">
        <v>28249.42</v>
      </c>
      <c r="Q126" s="17">
        <v>0</v>
      </c>
      <c r="R126" s="17">
        <v>1816.22</v>
      </c>
      <c r="S126" s="17">
        <f t="shared" si="11"/>
        <v>-12647.96</v>
      </c>
      <c r="T126" s="17">
        <f t="shared" si="12"/>
        <v>595954.7999999999</v>
      </c>
      <c r="U126" s="17">
        <v>588789.22</v>
      </c>
      <c r="V126" s="17">
        <v>0</v>
      </c>
      <c r="W126" s="17">
        <v>7165.58</v>
      </c>
      <c r="X126" s="17">
        <f t="shared" si="13"/>
        <v>560824.2100000001</v>
      </c>
      <c r="Y126" s="17">
        <v>557932.29</v>
      </c>
      <c r="Z126" s="17">
        <v>0</v>
      </c>
      <c r="AA126" s="17">
        <v>2891.92</v>
      </c>
      <c r="AB126" s="17">
        <f t="shared" si="14"/>
        <v>35130.58999999985</v>
      </c>
      <c r="AC126" s="31">
        <f t="shared" si="15"/>
        <v>0.9410515864625978</v>
      </c>
      <c r="AD126" s="15" t="s">
        <v>44</v>
      </c>
      <c r="AE126" s="15" t="s">
        <v>326</v>
      </c>
      <c r="AF126" s="18"/>
      <c r="AG126" s="18"/>
      <c r="AH126" s="18">
        <f t="shared" si="8"/>
        <v>560824.2100000001</v>
      </c>
    </row>
    <row r="127" spans="1:34" ht="15" customHeight="1">
      <c r="A127" s="13">
        <v>122</v>
      </c>
      <c r="B127" s="14"/>
      <c r="C127" s="15" t="s">
        <v>160</v>
      </c>
      <c r="D127" s="14" t="s">
        <v>324</v>
      </c>
      <c r="E127" s="14" t="s">
        <v>124</v>
      </c>
      <c r="F127" s="16">
        <v>162</v>
      </c>
      <c r="G127" s="17">
        <v>8711.1</v>
      </c>
      <c r="H127" s="17">
        <v>6.5</v>
      </c>
      <c r="I127" s="17">
        <v>6.5</v>
      </c>
      <c r="J127" s="17">
        <v>0</v>
      </c>
      <c r="K127" s="17">
        <f t="shared" si="9"/>
        <v>57325.57000000001</v>
      </c>
      <c r="L127" s="17">
        <v>56622.16</v>
      </c>
      <c r="M127" s="17">
        <v>0</v>
      </c>
      <c r="N127" s="17">
        <v>703.41</v>
      </c>
      <c r="O127" s="17">
        <f t="shared" si="10"/>
        <v>67599.25</v>
      </c>
      <c r="P127" s="17">
        <v>67584.61</v>
      </c>
      <c r="Q127" s="17">
        <v>0</v>
      </c>
      <c r="R127" s="17">
        <v>14.64</v>
      </c>
      <c r="S127" s="17">
        <f t="shared" si="11"/>
        <v>-10273.679999999993</v>
      </c>
      <c r="T127" s="17">
        <f t="shared" si="12"/>
        <v>1864967.08</v>
      </c>
      <c r="U127" s="17">
        <v>1849667.84</v>
      </c>
      <c r="V127" s="17">
        <v>0</v>
      </c>
      <c r="W127" s="17">
        <v>15299.24</v>
      </c>
      <c r="X127" s="17">
        <f t="shared" si="13"/>
        <v>1757947.54</v>
      </c>
      <c r="Y127" s="17">
        <v>1754894.59</v>
      </c>
      <c r="Z127" s="17">
        <v>0</v>
      </c>
      <c r="AA127" s="17">
        <v>3052.95</v>
      </c>
      <c r="AB127" s="17">
        <f t="shared" si="14"/>
        <v>107019.54000000004</v>
      </c>
      <c r="AC127" s="31">
        <f t="shared" si="15"/>
        <v>0.9426158557179465</v>
      </c>
      <c r="AD127" s="15" t="s">
        <v>44</v>
      </c>
      <c r="AE127" s="15" t="s">
        <v>327</v>
      </c>
      <c r="AF127" s="18"/>
      <c r="AG127" s="18"/>
      <c r="AH127" s="18">
        <f t="shared" si="8"/>
        <v>1757947.54</v>
      </c>
    </row>
    <row r="128" spans="1:34" ht="15" customHeight="1">
      <c r="A128" s="13">
        <v>123</v>
      </c>
      <c r="B128" s="14"/>
      <c r="C128" s="15" t="s">
        <v>160</v>
      </c>
      <c r="D128" s="14" t="s">
        <v>324</v>
      </c>
      <c r="E128" s="14" t="s">
        <v>301</v>
      </c>
      <c r="F128" s="16">
        <v>200</v>
      </c>
      <c r="G128" s="17">
        <v>10983.1</v>
      </c>
      <c r="H128" s="17">
        <v>6.5</v>
      </c>
      <c r="I128" s="17">
        <v>6.5</v>
      </c>
      <c r="J128" s="17">
        <v>0</v>
      </c>
      <c r="K128" s="17">
        <f t="shared" si="9"/>
        <v>72409.90999999999</v>
      </c>
      <c r="L128" s="17">
        <v>71390.15</v>
      </c>
      <c r="M128" s="17">
        <v>0</v>
      </c>
      <c r="N128" s="17">
        <v>1019.76</v>
      </c>
      <c r="O128" s="17">
        <f t="shared" si="10"/>
        <v>71770.63</v>
      </c>
      <c r="P128" s="17">
        <v>71686.13</v>
      </c>
      <c r="Q128" s="17">
        <v>0</v>
      </c>
      <c r="R128" s="17">
        <v>84.5</v>
      </c>
      <c r="S128" s="17">
        <f t="shared" si="11"/>
        <v>639.2799999999843</v>
      </c>
      <c r="T128" s="17">
        <f t="shared" si="12"/>
        <v>2362266.28</v>
      </c>
      <c r="U128" s="17">
        <v>2334009.01</v>
      </c>
      <c r="V128" s="17">
        <v>0</v>
      </c>
      <c r="W128" s="17">
        <v>28257.27</v>
      </c>
      <c r="X128" s="17">
        <f t="shared" si="13"/>
        <v>2178146.67</v>
      </c>
      <c r="Y128" s="17">
        <v>2173209.37</v>
      </c>
      <c r="Z128" s="17">
        <v>0</v>
      </c>
      <c r="AA128" s="17">
        <v>4937.3</v>
      </c>
      <c r="AB128" s="17">
        <f t="shared" si="14"/>
        <v>184119.60999999987</v>
      </c>
      <c r="AC128" s="31">
        <f t="shared" si="15"/>
        <v>0.9220580628192349</v>
      </c>
      <c r="AD128" s="15" t="s">
        <v>44</v>
      </c>
      <c r="AE128" s="15" t="s">
        <v>328</v>
      </c>
      <c r="AF128" s="18">
        <v>609000</v>
      </c>
      <c r="AG128" s="18">
        <v>609000</v>
      </c>
      <c r="AH128" s="18">
        <f t="shared" si="8"/>
        <v>1569146.67</v>
      </c>
    </row>
    <row r="129" spans="1:34" ht="15" customHeight="1">
      <c r="A129" s="13">
        <v>124</v>
      </c>
      <c r="B129" s="14"/>
      <c r="C129" s="15" t="s">
        <v>160</v>
      </c>
      <c r="D129" s="14" t="s">
        <v>324</v>
      </c>
      <c r="E129" s="14" t="s">
        <v>129</v>
      </c>
      <c r="F129" s="16">
        <v>200</v>
      </c>
      <c r="G129" s="17">
        <v>10817.8</v>
      </c>
      <c r="H129" s="17">
        <v>6.5</v>
      </c>
      <c r="I129" s="17">
        <v>6.5</v>
      </c>
      <c r="J129" s="17">
        <v>0</v>
      </c>
      <c r="K129" s="17">
        <f t="shared" si="9"/>
        <v>71581.18</v>
      </c>
      <c r="L129" s="17">
        <v>70315.7</v>
      </c>
      <c r="M129" s="17">
        <v>0</v>
      </c>
      <c r="N129" s="17">
        <v>1265.48</v>
      </c>
      <c r="O129" s="17">
        <f t="shared" si="10"/>
        <v>67592.54</v>
      </c>
      <c r="P129" s="17">
        <v>67589.93</v>
      </c>
      <c r="Q129" s="17">
        <v>0</v>
      </c>
      <c r="R129" s="17">
        <v>2.61</v>
      </c>
      <c r="S129" s="17">
        <f t="shared" si="11"/>
        <v>3988.6399999999994</v>
      </c>
      <c r="T129" s="17">
        <f t="shared" si="12"/>
        <v>2331244.2</v>
      </c>
      <c r="U129" s="17">
        <v>2298331.35</v>
      </c>
      <c r="V129" s="17">
        <v>0</v>
      </c>
      <c r="W129" s="17">
        <v>32912.85</v>
      </c>
      <c r="X129" s="17">
        <f t="shared" si="13"/>
        <v>2140010.3400000003</v>
      </c>
      <c r="Y129" s="17">
        <v>2133831.1</v>
      </c>
      <c r="Z129" s="17">
        <v>0</v>
      </c>
      <c r="AA129" s="17">
        <v>6179.24</v>
      </c>
      <c r="AB129" s="17">
        <f t="shared" si="14"/>
        <v>191233.85999999987</v>
      </c>
      <c r="AC129" s="31">
        <f t="shared" si="15"/>
        <v>0.9179691857249447</v>
      </c>
      <c r="AD129" s="15" t="s">
        <v>44</v>
      </c>
      <c r="AE129" s="15" t="s">
        <v>329</v>
      </c>
      <c r="AF129" s="18"/>
      <c r="AG129" s="18"/>
      <c r="AH129" s="18">
        <f t="shared" si="8"/>
        <v>2140010.3400000003</v>
      </c>
    </row>
    <row r="130" spans="1:34" ht="15" customHeight="1">
      <c r="A130" s="13">
        <v>125</v>
      </c>
      <c r="B130" s="14"/>
      <c r="C130" s="15" t="s">
        <v>160</v>
      </c>
      <c r="D130" s="14" t="s">
        <v>324</v>
      </c>
      <c r="E130" s="14" t="s">
        <v>330</v>
      </c>
      <c r="F130" s="16">
        <v>44</v>
      </c>
      <c r="G130" s="17">
        <v>3191.1</v>
      </c>
      <c r="H130" s="17">
        <v>6.05</v>
      </c>
      <c r="I130" s="17">
        <v>6.05</v>
      </c>
      <c r="J130" s="17">
        <v>0</v>
      </c>
      <c r="K130" s="17">
        <f t="shared" si="9"/>
        <v>19866.28</v>
      </c>
      <c r="L130" s="17">
        <v>19306.27</v>
      </c>
      <c r="M130" s="17">
        <v>0</v>
      </c>
      <c r="N130" s="17">
        <v>560.01</v>
      </c>
      <c r="O130" s="17">
        <f t="shared" si="10"/>
        <v>18404.66</v>
      </c>
      <c r="P130" s="17">
        <v>18404.66</v>
      </c>
      <c r="Q130" s="17">
        <v>0</v>
      </c>
      <c r="R130" s="17">
        <v>0</v>
      </c>
      <c r="S130" s="17">
        <f t="shared" si="11"/>
        <v>1461.619999999999</v>
      </c>
      <c r="T130" s="17">
        <f t="shared" si="12"/>
        <v>680080.39</v>
      </c>
      <c r="U130" s="17">
        <v>665185.6</v>
      </c>
      <c r="V130" s="17">
        <v>0</v>
      </c>
      <c r="W130" s="17">
        <v>14894.79</v>
      </c>
      <c r="X130" s="17">
        <f t="shared" si="13"/>
        <v>597819.04</v>
      </c>
      <c r="Y130" s="17">
        <v>594859.16</v>
      </c>
      <c r="Z130" s="17">
        <v>0</v>
      </c>
      <c r="AA130" s="17">
        <v>2959.88</v>
      </c>
      <c r="AB130" s="17">
        <f t="shared" si="14"/>
        <v>82261.34999999998</v>
      </c>
      <c r="AC130" s="31">
        <f t="shared" si="15"/>
        <v>0.8790417262288654</v>
      </c>
      <c r="AD130" s="15" t="s">
        <v>44</v>
      </c>
      <c r="AE130" s="15" t="s">
        <v>331</v>
      </c>
      <c r="AF130" s="18"/>
      <c r="AG130" s="18"/>
      <c r="AH130" s="18">
        <f t="shared" si="8"/>
        <v>597819.04</v>
      </c>
    </row>
    <row r="131" spans="1:34" ht="15" customHeight="1">
      <c r="A131" s="13">
        <v>126</v>
      </c>
      <c r="B131" s="14"/>
      <c r="C131" s="15" t="s">
        <v>160</v>
      </c>
      <c r="D131" s="14" t="s">
        <v>324</v>
      </c>
      <c r="E131" s="14" t="s">
        <v>332</v>
      </c>
      <c r="F131" s="16">
        <v>359</v>
      </c>
      <c r="G131" s="17">
        <v>18782.6</v>
      </c>
      <c r="H131" s="17">
        <v>6.5</v>
      </c>
      <c r="I131" s="17">
        <v>6.5</v>
      </c>
      <c r="J131" s="17">
        <v>0</v>
      </c>
      <c r="K131" s="17">
        <f t="shared" si="9"/>
        <v>122086.9</v>
      </c>
      <c r="L131" s="17">
        <v>122086.9</v>
      </c>
      <c r="M131" s="17">
        <v>0</v>
      </c>
      <c r="N131" s="17">
        <v>0</v>
      </c>
      <c r="O131" s="17">
        <f t="shared" si="10"/>
        <v>200578.63</v>
      </c>
      <c r="P131" s="17">
        <v>195812.59</v>
      </c>
      <c r="Q131" s="17">
        <v>0</v>
      </c>
      <c r="R131" s="17">
        <v>4766.04</v>
      </c>
      <c r="S131" s="17">
        <f t="shared" si="11"/>
        <v>-78491.73000000001</v>
      </c>
      <c r="T131" s="17">
        <f t="shared" si="12"/>
        <v>4034362.22</v>
      </c>
      <c r="U131" s="17">
        <v>3991729.35</v>
      </c>
      <c r="V131" s="17">
        <v>0</v>
      </c>
      <c r="W131" s="17">
        <v>42632.87</v>
      </c>
      <c r="X131" s="17">
        <f t="shared" si="13"/>
        <v>3693721.94</v>
      </c>
      <c r="Y131" s="17">
        <v>3675402.08</v>
      </c>
      <c r="Z131" s="17">
        <v>0</v>
      </c>
      <c r="AA131" s="17">
        <v>18319.86</v>
      </c>
      <c r="AB131" s="17">
        <f t="shared" si="14"/>
        <v>340640.28000000026</v>
      </c>
      <c r="AC131" s="31">
        <f t="shared" si="15"/>
        <v>0.9155652711818226</v>
      </c>
      <c r="AD131" s="15" t="s">
        <v>44</v>
      </c>
      <c r="AE131" s="15" t="s">
        <v>333</v>
      </c>
      <c r="AF131" s="18"/>
      <c r="AG131" s="18"/>
      <c r="AH131" s="18">
        <f t="shared" si="8"/>
        <v>3693721.94</v>
      </c>
    </row>
    <row r="132" spans="1:34" ht="15" customHeight="1">
      <c r="A132" s="13">
        <v>127</v>
      </c>
      <c r="B132" s="14"/>
      <c r="C132" s="15" t="s">
        <v>160</v>
      </c>
      <c r="D132" s="14" t="s">
        <v>324</v>
      </c>
      <c r="E132" s="14" t="s">
        <v>334</v>
      </c>
      <c r="F132" s="16">
        <v>148</v>
      </c>
      <c r="G132" s="17">
        <v>8413.3</v>
      </c>
      <c r="H132" s="17">
        <v>6.5</v>
      </c>
      <c r="I132" s="17">
        <v>6.5</v>
      </c>
      <c r="J132" s="17">
        <v>0</v>
      </c>
      <c r="K132" s="17">
        <f t="shared" si="9"/>
        <v>56615.829999999994</v>
      </c>
      <c r="L132" s="17">
        <v>54686.45</v>
      </c>
      <c r="M132" s="17">
        <v>0</v>
      </c>
      <c r="N132" s="17">
        <v>1929.38</v>
      </c>
      <c r="O132" s="17">
        <f t="shared" si="10"/>
        <v>45918.1</v>
      </c>
      <c r="P132" s="17">
        <v>45913.9</v>
      </c>
      <c r="Q132" s="17">
        <v>0</v>
      </c>
      <c r="R132" s="17">
        <v>4.2</v>
      </c>
      <c r="S132" s="17">
        <f t="shared" si="11"/>
        <v>10697.729999999996</v>
      </c>
      <c r="T132" s="17">
        <f t="shared" si="12"/>
        <v>1819154.99</v>
      </c>
      <c r="U132" s="17">
        <v>1783274.45</v>
      </c>
      <c r="V132" s="17">
        <v>0</v>
      </c>
      <c r="W132" s="17">
        <v>35880.54</v>
      </c>
      <c r="X132" s="17">
        <f t="shared" si="13"/>
        <v>1534780.9100000001</v>
      </c>
      <c r="Y132" s="17">
        <v>1530582.55</v>
      </c>
      <c r="Z132" s="17">
        <v>0</v>
      </c>
      <c r="AA132" s="17">
        <v>4198.36</v>
      </c>
      <c r="AB132" s="17">
        <f t="shared" si="14"/>
        <v>284374.07999999984</v>
      </c>
      <c r="AC132" s="31">
        <f t="shared" si="15"/>
        <v>0.8436779265300535</v>
      </c>
      <c r="AD132" s="15" t="s">
        <v>44</v>
      </c>
      <c r="AE132" s="15" t="s">
        <v>335</v>
      </c>
      <c r="AF132" s="18"/>
      <c r="AG132" s="18"/>
      <c r="AH132" s="18">
        <f t="shared" si="8"/>
        <v>1534780.9100000001</v>
      </c>
    </row>
    <row r="133" spans="1:34" ht="15" customHeight="1">
      <c r="A133" s="13">
        <v>128</v>
      </c>
      <c r="B133" s="14"/>
      <c r="C133" s="15" t="s">
        <v>160</v>
      </c>
      <c r="D133" s="14" t="s">
        <v>324</v>
      </c>
      <c r="E133" s="14" t="s">
        <v>336</v>
      </c>
      <c r="F133" s="16">
        <v>122</v>
      </c>
      <c r="G133" s="17">
        <v>5836.2</v>
      </c>
      <c r="H133" s="17">
        <v>6.05</v>
      </c>
      <c r="I133" s="17">
        <v>6.05</v>
      </c>
      <c r="J133" s="17">
        <v>0</v>
      </c>
      <c r="K133" s="17">
        <f t="shared" si="9"/>
        <v>35938.6</v>
      </c>
      <c r="L133" s="17">
        <v>35309.28</v>
      </c>
      <c r="M133" s="17">
        <v>0</v>
      </c>
      <c r="N133" s="17">
        <v>629.32</v>
      </c>
      <c r="O133" s="17">
        <f t="shared" si="10"/>
        <v>34776.729999999996</v>
      </c>
      <c r="P133" s="17">
        <v>34771.31</v>
      </c>
      <c r="Q133" s="17">
        <v>0</v>
      </c>
      <c r="R133" s="17">
        <v>5.42</v>
      </c>
      <c r="S133" s="17">
        <f t="shared" si="11"/>
        <v>1161.8700000000026</v>
      </c>
      <c r="T133" s="17">
        <f t="shared" si="12"/>
        <v>1231472.62</v>
      </c>
      <c r="U133" s="17">
        <v>1216617.36</v>
      </c>
      <c r="V133" s="17">
        <v>0</v>
      </c>
      <c r="W133" s="17">
        <v>14855.26</v>
      </c>
      <c r="X133" s="17">
        <f t="shared" si="13"/>
        <v>1134552.05</v>
      </c>
      <c r="Y133" s="17">
        <v>1131860.12</v>
      </c>
      <c r="Z133" s="17">
        <v>0</v>
      </c>
      <c r="AA133" s="17">
        <v>2691.93</v>
      </c>
      <c r="AB133" s="17">
        <f t="shared" si="14"/>
        <v>96920.57000000007</v>
      </c>
      <c r="AC133" s="31">
        <f t="shared" si="15"/>
        <v>0.9212970159255347</v>
      </c>
      <c r="AD133" s="15" t="s">
        <v>44</v>
      </c>
      <c r="AE133" s="15" t="s">
        <v>337</v>
      </c>
      <c r="AF133" s="18">
        <f>262818.8+613243.88+84978.88</f>
        <v>961041.5599999999</v>
      </c>
      <c r="AG133" s="18"/>
      <c r="AH133" s="18">
        <f t="shared" si="8"/>
        <v>173510.4900000001</v>
      </c>
    </row>
    <row r="134" spans="1:34" ht="15" customHeight="1">
      <c r="A134" s="13">
        <v>129</v>
      </c>
      <c r="B134" s="14"/>
      <c r="C134" s="15" t="s">
        <v>160</v>
      </c>
      <c r="D134" s="14" t="s">
        <v>338</v>
      </c>
      <c r="E134" s="14" t="s">
        <v>109</v>
      </c>
      <c r="F134" s="16">
        <v>198</v>
      </c>
      <c r="G134" s="17">
        <v>10512.14</v>
      </c>
      <c r="H134" s="17">
        <v>6.5</v>
      </c>
      <c r="I134" s="17">
        <v>6.5</v>
      </c>
      <c r="J134" s="17">
        <v>0</v>
      </c>
      <c r="K134" s="17">
        <f t="shared" si="9"/>
        <v>68328.91</v>
      </c>
      <c r="L134" s="17">
        <v>68328.91</v>
      </c>
      <c r="M134" s="17">
        <v>0</v>
      </c>
      <c r="N134" s="17">
        <v>0</v>
      </c>
      <c r="O134" s="17">
        <f t="shared" si="10"/>
        <v>3563.48</v>
      </c>
      <c r="P134" s="17">
        <v>3563.48</v>
      </c>
      <c r="Q134" s="17">
        <v>0</v>
      </c>
      <c r="R134" s="17">
        <v>0</v>
      </c>
      <c r="S134" s="17">
        <f t="shared" si="11"/>
        <v>64765.43</v>
      </c>
      <c r="T134" s="17">
        <f t="shared" si="12"/>
        <v>2260549.03</v>
      </c>
      <c r="U134" s="17">
        <v>2234748.5</v>
      </c>
      <c r="V134" s="17">
        <v>0</v>
      </c>
      <c r="W134" s="17">
        <v>25800.53</v>
      </c>
      <c r="X134" s="17">
        <f t="shared" si="13"/>
        <v>1620620.41</v>
      </c>
      <c r="Y134" s="17">
        <v>1617841.45</v>
      </c>
      <c r="Z134" s="17">
        <v>0</v>
      </c>
      <c r="AA134" s="17">
        <v>2778.96</v>
      </c>
      <c r="AB134" s="17">
        <f t="shared" si="14"/>
        <v>639928.6199999999</v>
      </c>
      <c r="AC134" s="31">
        <f t="shared" si="15"/>
        <v>0.7169145143469859</v>
      </c>
      <c r="AD134" s="15" t="s">
        <v>94</v>
      </c>
      <c r="AE134" s="15" t="s">
        <v>339</v>
      </c>
      <c r="AF134" s="18"/>
      <c r="AG134" s="23"/>
      <c r="AH134" s="18">
        <f aca="true" t="shared" si="16" ref="AH134:AH197">X134-AF134</f>
        <v>1620620.41</v>
      </c>
    </row>
    <row r="135" spans="1:34" ht="15" customHeight="1">
      <c r="A135" s="13">
        <v>130</v>
      </c>
      <c r="B135" s="14"/>
      <c r="C135" s="15" t="s">
        <v>160</v>
      </c>
      <c r="D135" s="14" t="s">
        <v>340</v>
      </c>
      <c r="E135" s="14" t="s">
        <v>341</v>
      </c>
      <c r="F135" s="16">
        <v>72</v>
      </c>
      <c r="G135" s="17">
        <v>3816.5</v>
      </c>
      <c r="H135" s="17">
        <v>6.5</v>
      </c>
      <c r="I135" s="17">
        <v>6.5</v>
      </c>
      <c r="J135" s="17">
        <v>0</v>
      </c>
      <c r="K135" s="17">
        <f aca="true" t="shared" si="17" ref="K135:K198">L135+M135+N135</f>
        <v>25246.35</v>
      </c>
      <c r="L135" s="17">
        <v>24807.25</v>
      </c>
      <c r="M135" s="17">
        <v>0</v>
      </c>
      <c r="N135" s="17">
        <v>439.1</v>
      </c>
      <c r="O135" s="17">
        <f aca="true" t="shared" si="18" ref="O135:O198">P135+Q135+R135</f>
        <v>36194.5</v>
      </c>
      <c r="P135" s="17">
        <v>34752.06</v>
      </c>
      <c r="Q135" s="17">
        <v>0</v>
      </c>
      <c r="R135" s="17">
        <v>1442.44</v>
      </c>
      <c r="S135" s="17">
        <f aca="true" t="shared" si="19" ref="S135:S198">K135-O135</f>
        <v>-10948.150000000001</v>
      </c>
      <c r="T135" s="17">
        <f aca="true" t="shared" si="20" ref="T135:T198">U135+V135+W135</f>
        <v>817629.99</v>
      </c>
      <c r="U135" s="17">
        <v>810902.3</v>
      </c>
      <c r="V135" s="17">
        <v>0</v>
      </c>
      <c r="W135" s="17">
        <v>6727.69</v>
      </c>
      <c r="X135" s="17">
        <f aca="true" t="shared" si="21" ref="X135:X198">Y135+Z135+AA135</f>
        <v>768435.11</v>
      </c>
      <c r="Y135" s="17">
        <v>766918</v>
      </c>
      <c r="Z135" s="17">
        <v>0</v>
      </c>
      <c r="AA135" s="17">
        <v>1517.11</v>
      </c>
      <c r="AB135" s="17">
        <f aca="true" t="shared" si="22" ref="AB135:AB198">T135-X135</f>
        <v>49194.880000000005</v>
      </c>
      <c r="AC135" s="31">
        <f aca="true" t="shared" si="23" ref="AC135:AC198">X135/T135</f>
        <v>0.9398323439677158</v>
      </c>
      <c r="AD135" s="15" t="s">
        <v>173</v>
      </c>
      <c r="AE135" s="15" t="s">
        <v>342</v>
      </c>
      <c r="AF135" s="23"/>
      <c r="AG135" s="18"/>
      <c r="AH135" s="18">
        <f t="shared" si="16"/>
        <v>768435.11</v>
      </c>
    </row>
    <row r="136" spans="1:34" ht="15" customHeight="1">
      <c r="A136" s="13">
        <v>131</v>
      </c>
      <c r="B136" s="14"/>
      <c r="C136" s="15" t="s">
        <v>160</v>
      </c>
      <c r="D136" s="14" t="s">
        <v>343</v>
      </c>
      <c r="E136" s="14" t="s">
        <v>344</v>
      </c>
      <c r="F136" s="16">
        <v>75</v>
      </c>
      <c r="G136" s="17">
        <v>4347.4</v>
      </c>
      <c r="H136" s="17">
        <v>6.5</v>
      </c>
      <c r="I136" s="17">
        <v>6.5</v>
      </c>
      <c r="J136" s="17">
        <v>0</v>
      </c>
      <c r="K136" s="17">
        <f t="shared" si="17"/>
        <v>28840.329999999998</v>
      </c>
      <c r="L136" s="17">
        <v>28258.1</v>
      </c>
      <c r="M136" s="17">
        <v>0</v>
      </c>
      <c r="N136" s="17">
        <v>582.23</v>
      </c>
      <c r="O136" s="17">
        <f t="shared" si="18"/>
        <v>24485.15</v>
      </c>
      <c r="P136" s="17">
        <v>24485.15</v>
      </c>
      <c r="Q136" s="17">
        <v>0</v>
      </c>
      <c r="R136" s="17">
        <v>0</v>
      </c>
      <c r="S136" s="17">
        <f t="shared" si="19"/>
        <v>4355.179999999997</v>
      </c>
      <c r="T136" s="17">
        <f t="shared" si="20"/>
        <v>894216.75</v>
      </c>
      <c r="U136" s="17">
        <v>883579.65</v>
      </c>
      <c r="V136" s="17">
        <v>0</v>
      </c>
      <c r="W136" s="17">
        <v>10637.1</v>
      </c>
      <c r="X136" s="17">
        <f t="shared" si="21"/>
        <v>805613.08</v>
      </c>
      <c r="Y136" s="17">
        <v>804192.35</v>
      </c>
      <c r="Z136" s="17">
        <v>0</v>
      </c>
      <c r="AA136" s="17">
        <v>1420.73</v>
      </c>
      <c r="AB136" s="17">
        <f t="shared" si="22"/>
        <v>88603.67000000004</v>
      </c>
      <c r="AC136" s="31">
        <f t="shared" si="23"/>
        <v>0.9009147726208439</v>
      </c>
      <c r="AD136" s="15" t="s">
        <v>44</v>
      </c>
      <c r="AE136" s="15" t="s">
        <v>345</v>
      </c>
      <c r="AF136" s="18"/>
      <c r="AG136" s="18"/>
      <c r="AH136" s="18">
        <f t="shared" si="16"/>
        <v>805613.08</v>
      </c>
    </row>
    <row r="137" spans="1:34" ht="15" customHeight="1">
      <c r="A137" s="13">
        <v>132</v>
      </c>
      <c r="B137" s="14"/>
      <c r="C137" s="15" t="s">
        <v>160</v>
      </c>
      <c r="D137" s="14" t="s">
        <v>343</v>
      </c>
      <c r="E137" s="14" t="s">
        <v>346</v>
      </c>
      <c r="F137" s="16">
        <v>125</v>
      </c>
      <c r="G137" s="17">
        <v>6723</v>
      </c>
      <c r="H137" s="17">
        <v>6.05</v>
      </c>
      <c r="I137" s="17">
        <v>6.05</v>
      </c>
      <c r="J137" s="17">
        <v>0</v>
      </c>
      <c r="K137" s="17">
        <f t="shared" si="17"/>
        <v>40913.29</v>
      </c>
      <c r="L137" s="17">
        <v>40674.5</v>
      </c>
      <c r="M137" s="17">
        <v>0</v>
      </c>
      <c r="N137" s="17">
        <v>238.79</v>
      </c>
      <c r="O137" s="17">
        <f t="shared" si="18"/>
        <v>40887.14</v>
      </c>
      <c r="P137" s="17">
        <v>40872.65</v>
      </c>
      <c r="Q137" s="17">
        <v>0</v>
      </c>
      <c r="R137" s="17">
        <v>14.49</v>
      </c>
      <c r="S137" s="17">
        <f t="shared" si="19"/>
        <v>26.150000000001455</v>
      </c>
      <c r="T137" s="17">
        <f t="shared" si="20"/>
        <v>1405800.45</v>
      </c>
      <c r="U137" s="17">
        <v>1401032.67</v>
      </c>
      <c r="V137" s="17">
        <v>0</v>
      </c>
      <c r="W137" s="17">
        <v>4767.78</v>
      </c>
      <c r="X137" s="17">
        <f t="shared" si="21"/>
        <v>1366682.73</v>
      </c>
      <c r="Y137" s="17">
        <v>1366092.67</v>
      </c>
      <c r="Z137" s="17">
        <v>0</v>
      </c>
      <c r="AA137" s="17">
        <v>590.06</v>
      </c>
      <c r="AB137" s="17">
        <f t="shared" si="22"/>
        <v>39117.71999999997</v>
      </c>
      <c r="AC137" s="31">
        <f t="shared" si="23"/>
        <v>0.972174059269934</v>
      </c>
      <c r="AD137" s="15" t="s">
        <v>347</v>
      </c>
      <c r="AE137" s="15" t="s">
        <v>348</v>
      </c>
      <c r="AF137" s="18"/>
      <c r="AG137" s="18"/>
      <c r="AH137" s="18">
        <f t="shared" si="16"/>
        <v>1366682.73</v>
      </c>
    </row>
    <row r="138" spans="1:34" ht="15" customHeight="1">
      <c r="A138" s="13">
        <v>133</v>
      </c>
      <c r="B138" s="14"/>
      <c r="C138" s="15" t="s">
        <v>160</v>
      </c>
      <c r="D138" s="14" t="s">
        <v>349</v>
      </c>
      <c r="E138" s="14" t="s">
        <v>266</v>
      </c>
      <c r="F138" s="16">
        <v>135</v>
      </c>
      <c r="G138" s="17">
        <v>9217.1</v>
      </c>
      <c r="H138" s="17">
        <v>6.5</v>
      </c>
      <c r="I138" s="17">
        <v>6.5</v>
      </c>
      <c r="J138" s="17">
        <v>0</v>
      </c>
      <c r="K138" s="17">
        <f t="shared" si="17"/>
        <v>62724.19</v>
      </c>
      <c r="L138" s="17">
        <v>59911.16</v>
      </c>
      <c r="M138" s="17">
        <v>0</v>
      </c>
      <c r="N138" s="17">
        <v>2813.03</v>
      </c>
      <c r="O138" s="17">
        <f t="shared" si="18"/>
        <v>49163.7</v>
      </c>
      <c r="P138" s="17">
        <v>49126.45</v>
      </c>
      <c r="Q138" s="17">
        <v>0</v>
      </c>
      <c r="R138" s="17">
        <v>37.25</v>
      </c>
      <c r="S138" s="17">
        <f t="shared" si="19"/>
        <v>13560.490000000005</v>
      </c>
      <c r="T138" s="17">
        <f t="shared" si="20"/>
        <v>1877056.9100000001</v>
      </c>
      <c r="U138" s="17">
        <v>1851236.6</v>
      </c>
      <c r="V138" s="17">
        <v>0</v>
      </c>
      <c r="W138" s="17">
        <v>25820.31</v>
      </c>
      <c r="X138" s="17">
        <f t="shared" si="21"/>
        <v>1478860.05</v>
      </c>
      <c r="Y138" s="17">
        <v>1476523.31</v>
      </c>
      <c r="Z138" s="17">
        <v>0</v>
      </c>
      <c r="AA138" s="17">
        <v>2336.74</v>
      </c>
      <c r="AB138" s="17">
        <f t="shared" si="22"/>
        <v>398196.8600000001</v>
      </c>
      <c r="AC138" s="31">
        <f t="shared" si="23"/>
        <v>0.7878610617085658</v>
      </c>
      <c r="AD138" s="15" t="s">
        <v>259</v>
      </c>
      <c r="AE138" s="15" t="s">
        <v>350</v>
      </c>
      <c r="AF138" s="18"/>
      <c r="AG138" s="18"/>
      <c r="AH138" s="18">
        <f t="shared" si="16"/>
        <v>1478860.05</v>
      </c>
    </row>
    <row r="139" spans="1:34" ht="15" customHeight="1">
      <c r="A139" s="13">
        <v>134</v>
      </c>
      <c r="B139" s="14"/>
      <c r="C139" s="15" t="s">
        <v>160</v>
      </c>
      <c r="D139" s="14" t="s">
        <v>349</v>
      </c>
      <c r="E139" s="14" t="s">
        <v>138</v>
      </c>
      <c r="F139" s="16">
        <v>65</v>
      </c>
      <c r="G139" s="17">
        <v>3471.7</v>
      </c>
      <c r="H139" s="17">
        <v>6.5</v>
      </c>
      <c r="I139" s="17">
        <v>6.5</v>
      </c>
      <c r="J139" s="17">
        <v>0</v>
      </c>
      <c r="K139" s="17">
        <f t="shared" si="17"/>
        <v>22998.5</v>
      </c>
      <c r="L139" s="17">
        <v>22566.05</v>
      </c>
      <c r="M139" s="17">
        <v>0</v>
      </c>
      <c r="N139" s="17">
        <v>432.45</v>
      </c>
      <c r="O139" s="17">
        <f t="shared" si="18"/>
        <v>20375.95</v>
      </c>
      <c r="P139" s="17">
        <v>20375.95</v>
      </c>
      <c r="Q139" s="17">
        <v>0</v>
      </c>
      <c r="R139" s="17">
        <v>0</v>
      </c>
      <c r="S139" s="17">
        <f t="shared" si="19"/>
        <v>2622.5499999999993</v>
      </c>
      <c r="T139" s="17">
        <f t="shared" si="20"/>
        <v>745407.88</v>
      </c>
      <c r="U139" s="17">
        <v>736453.75</v>
      </c>
      <c r="V139" s="17">
        <v>0</v>
      </c>
      <c r="W139" s="17">
        <v>8954.13</v>
      </c>
      <c r="X139" s="17">
        <f t="shared" si="21"/>
        <v>684447.3</v>
      </c>
      <c r="Y139" s="17">
        <v>681759.75</v>
      </c>
      <c r="Z139" s="17">
        <v>0</v>
      </c>
      <c r="AA139" s="17">
        <v>2687.55</v>
      </c>
      <c r="AB139" s="17">
        <f t="shared" si="22"/>
        <v>60960.57999999996</v>
      </c>
      <c r="AC139" s="31">
        <f t="shared" si="23"/>
        <v>0.9182184926727633</v>
      </c>
      <c r="AD139" s="15" t="s">
        <v>259</v>
      </c>
      <c r="AE139" s="15" t="s">
        <v>351</v>
      </c>
      <c r="AF139" s="18"/>
      <c r="AG139" s="18"/>
      <c r="AH139" s="18">
        <f t="shared" si="16"/>
        <v>684447.3</v>
      </c>
    </row>
    <row r="140" spans="1:34" ht="15" customHeight="1">
      <c r="A140" s="13">
        <v>135</v>
      </c>
      <c r="B140" s="14"/>
      <c r="C140" s="15" t="s">
        <v>160</v>
      </c>
      <c r="D140" s="14" t="s">
        <v>352</v>
      </c>
      <c r="E140" s="14" t="s">
        <v>166</v>
      </c>
      <c r="F140" s="16">
        <v>133</v>
      </c>
      <c r="G140" s="17">
        <v>8488.7</v>
      </c>
      <c r="H140" s="17">
        <v>6.5</v>
      </c>
      <c r="I140" s="17">
        <v>6.5</v>
      </c>
      <c r="J140" s="17">
        <v>0</v>
      </c>
      <c r="K140" s="17">
        <f t="shared" si="17"/>
        <v>57396.64</v>
      </c>
      <c r="L140" s="17">
        <v>55176.56</v>
      </c>
      <c r="M140" s="17">
        <v>0</v>
      </c>
      <c r="N140" s="17">
        <v>2220.08</v>
      </c>
      <c r="O140" s="17">
        <f t="shared" si="18"/>
        <v>45098.16</v>
      </c>
      <c r="P140" s="17">
        <v>45098.16</v>
      </c>
      <c r="Q140" s="17">
        <v>0</v>
      </c>
      <c r="R140" s="17">
        <v>0</v>
      </c>
      <c r="S140" s="17">
        <f t="shared" si="19"/>
        <v>12298.479999999996</v>
      </c>
      <c r="T140" s="17">
        <f t="shared" si="20"/>
        <v>1803055.9500000002</v>
      </c>
      <c r="U140" s="17">
        <v>1766407.86</v>
      </c>
      <c r="V140" s="17">
        <v>0</v>
      </c>
      <c r="W140" s="17">
        <v>36648.09</v>
      </c>
      <c r="X140" s="17">
        <f t="shared" si="21"/>
        <v>1482779.4300000002</v>
      </c>
      <c r="Y140" s="17">
        <v>1481332.12</v>
      </c>
      <c r="Z140" s="17">
        <v>0</v>
      </c>
      <c r="AA140" s="17">
        <v>1447.31</v>
      </c>
      <c r="AB140" s="17">
        <f t="shared" si="22"/>
        <v>320276.52</v>
      </c>
      <c r="AC140" s="31">
        <f t="shared" si="23"/>
        <v>0.8223701710421133</v>
      </c>
      <c r="AD140" s="15" t="s">
        <v>178</v>
      </c>
      <c r="AE140" s="15" t="s">
        <v>353</v>
      </c>
      <c r="AF140" s="18">
        <f>92145+130173+642960</f>
        <v>865278</v>
      </c>
      <c r="AG140" s="18"/>
      <c r="AH140" s="18">
        <f t="shared" si="16"/>
        <v>617501.4300000002</v>
      </c>
    </row>
    <row r="141" spans="1:34" ht="15" customHeight="1">
      <c r="A141" s="13">
        <v>136</v>
      </c>
      <c r="B141" s="14"/>
      <c r="C141" s="15" t="s">
        <v>160</v>
      </c>
      <c r="D141" s="14" t="s">
        <v>352</v>
      </c>
      <c r="E141" s="14" t="s">
        <v>354</v>
      </c>
      <c r="F141" s="16">
        <v>90</v>
      </c>
      <c r="G141" s="17">
        <v>4322.9</v>
      </c>
      <c r="H141" s="17">
        <v>6.05</v>
      </c>
      <c r="I141" s="17">
        <v>6.05</v>
      </c>
      <c r="J141" s="17">
        <v>0</v>
      </c>
      <c r="K141" s="17">
        <f t="shared" si="17"/>
        <v>26777.76</v>
      </c>
      <c r="L141" s="17">
        <v>26153.76</v>
      </c>
      <c r="M141" s="17">
        <v>0</v>
      </c>
      <c r="N141" s="17">
        <v>624</v>
      </c>
      <c r="O141" s="17">
        <f t="shared" si="18"/>
        <v>23583.7</v>
      </c>
      <c r="P141" s="17">
        <v>23570.38</v>
      </c>
      <c r="Q141" s="17">
        <v>0</v>
      </c>
      <c r="R141" s="17">
        <v>13.32</v>
      </c>
      <c r="S141" s="17">
        <f t="shared" si="19"/>
        <v>3194.0599999999977</v>
      </c>
      <c r="T141" s="17">
        <f t="shared" si="20"/>
        <v>910953.11</v>
      </c>
      <c r="U141" s="17">
        <v>901149.33</v>
      </c>
      <c r="V141" s="17">
        <v>0</v>
      </c>
      <c r="W141" s="17">
        <v>9803.78</v>
      </c>
      <c r="X141" s="17">
        <f t="shared" si="21"/>
        <v>796421.58</v>
      </c>
      <c r="Y141" s="17">
        <v>795970.34</v>
      </c>
      <c r="Z141" s="17">
        <v>0</v>
      </c>
      <c r="AA141" s="17">
        <v>451.24</v>
      </c>
      <c r="AB141" s="17">
        <f t="shared" si="22"/>
        <v>114531.53000000003</v>
      </c>
      <c r="AC141" s="31">
        <f t="shared" si="23"/>
        <v>0.8742728591156574</v>
      </c>
      <c r="AD141" s="15" t="s">
        <v>173</v>
      </c>
      <c r="AE141" s="15" t="s">
        <v>355</v>
      </c>
      <c r="AF141" s="18">
        <v>390000</v>
      </c>
      <c r="AG141" s="18"/>
      <c r="AH141" s="18">
        <f t="shared" si="16"/>
        <v>406421.57999999996</v>
      </c>
    </row>
    <row r="142" spans="1:34" ht="15" customHeight="1">
      <c r="A142" s="13">
        <v>137</v>
      </c>
      <c r="B142" s="14"/>
      <c r="C142" s="15" t="s">
        <v>160</v>
      </c>
      <c r="D142" s="14" t="s">
        <v>356</v>
      </c>
      <c r="E142" s="14">
        <v>114</v>
      </c>
      <c r="F142" s="16">
        <v>184</v>
      </c>
      <c r="G142" s="17">
        <v>9960.9</v>
      </c>
      <c r="H142" s="17">
        <v>6.5</v>
      </c>
      <c r="I142" s="17">
        <v>6.5</v>
      </c>
      <c r="J142" s="17">
        <v>0</v>
      </c>
      <c r="K142" s="17">
        <f t="shared" si="17"/>
        <v>66329.79000000001</v>
      </c>
      <c r="L142" s="17">
        <v>64745.87</v>
      </c>
      <c r="M142" s="17">
        <v>0</v>
      </c>
      <c r="N142" s="17">
        <v>1583.92</v>
      </c>
      <c r="O142" s="17">
        <f t="shared" si="18"/>
        <v>58455.77</v>
      </c>
      <c r="P142" s="17">
        <v>58455.77</v>
      </c>
      <c r="Q142" s="17">
        <v>0</v>
      </c>
      <c r="R142" s="17">
        <v>0</v>
      </c>
      <c r="S142" s="17">
        <f t="shared" si="19"/>
        <v>7874.020000000011</v>
      </c>
      <c r="T142" s="17">
        <f t="shared" si="20"/>
        <v>2148417.37</v>
      </c>
      <c r="U142" s="17">
        <v>2114920.7</v>
      </c>
      <c r="V142" s="17">
        <v>0</v>
      </c>
      <c r="W142" s="17">
        <v>33496.67</v>
      </c>
      <c r="X142" s="17">
        <f t="shared" si="21"/>
        <v>1909878.33</v>
      </c>
      <c r="Y142" s="17">
        <v>1905178.98</v>
      </c>
      <c r="Z142" s="17">
        <v>0</v>
      </c>
      <c r="AA142" s="17">
        <v>4699.35</v>
      </c>
      <c r="AB142" s="17">
        <f t="shared" si="22"/>
        <v>238539.04000000004</v>
      </c>
      <c r="AC142" s="31">
        <f t="shared" si="23"/>
        <v>0.888969879255817</v>
      </c>
      <c r="AD142" s="15" t="s">
        <v>44</v>
      </c>
      <c r="AE142" s="15" t="s">
        <v>357</v>
      </c>
      <c r="AF142" s="18"/>
      <c r="AG142" s="18"/>
      <c r="AH142" s="18">
        <f t="shared" si="16"/>
        <v>1909878.33</v>
      </c>
    </row>
    <row r="143" spans="1:34" ht="15" customHeight="1">
      <c r="A143" s="13">
        <v>138</v>
      </c>
      <c r="B143" s="14"/>
      <c r="C143" s="15" t="s">
        <v>160</v>
      </c>
      <c r="D143" s="14" t="s">
        <v>358</v>
      </c>
      <c r="E143" s="14" t="s">
        <v>301</v>
      </c>
      <c r="F143" s="16">
        <v>72</v>
      </c>
      <c r="G143" s="17">
        <v>3279.5</v>
      </c>
      <c r="H143" s="17">
        <v>6.05</v>
      </c>
      <c r="I143" s="17">
        <v>6.05</v>
      </c>
      <c r="J143" s="17">
        <v>0</v>
      </c>
      <c r="K143" s="17">
        <f t="shared" si="17"/>
        <v>20534.199999999997</v>
      </c>
      <c r="L143" s="17">
        <v>19841.17</v>
      </c>
      <c r="M143" s="17">
        <v>0</v>
      </c>
      <c r="N143" s="17">
        <v>693.03</v>
      </c>
      <c r="O143" s="17">
        <f t="shared" si="18"/>
        <v>19187.52</v>
      </c>
      <c r="P143" s="17">
        <v>19145.38</v>
      </c>
      <c r="Q143" s="17">
        <v>0</v>
      </c>
      <c r="R143" s="17">
        <v>42.14</v>
      </c>
      <c r="S143" s="17">
        <f t="shared" si="19"/>
        <v>1346.6799999999967</v>
      </c>
      <c r="T143" s="17">
        <f t="shared" si="20"/>
        <v>695644.9600000001</v>
      </c>
      <c r="U143" s="17">
        <v>683612.16</v>
      </c>
      <c r="V143" s="17">
        <v>0</v>
      </c>
      <c r="W143" s="17">
        <v>12032.8</v>
      </c>
      <c r="X143" s="17">
        <f t="shared" si="21"/>
        <v>594778.01</v>
      </c>
      <c r="Y143" s="17">
        <v>594234.26</v>
      </c>
      <c r="Z143" s="17">
        <v>0</v>
      </c>
      <c r="AA143" s="17">
        <v>543.75</v>
      </c>
      <c r="AB143" s="17">
        <f t="shared" si="22"/>
        <v>100866.95000000007</v>
      </c>
      <c r="AC143" s="31">
        <f t="shared" si="23"/>
        <v>0.8550022557483921</v>
      </c>
      <c r="AD143" s="15" t="s">
        <v>359</v>
      </c>
      <c r="AE143" s="15" t="s">
        <v>360</v>
      </c>
      <c r="AF143" s="18"/>
      <c r="AG143" s="18"/>
      <c r="AH143" s="18">
        <f t="shared" si="16"/>
        <v>594778.01</v>
      </c>
    </row>
    <row r="144" spans="1:34" ht="15" customHeight="1">
      <c r="A144" s="13">
        <v>139</v>
      </c>
      <c r="B144" s="14"/>
      <c r="C144" s="15" t="s">
        <v>160</v>
      </c>
      <c r="D144" s="14" t="s">
        <v>361</v>
      </c>
      <c r="E144" s="14" t="s">
        <v>362</v>
      </c>
      <c r="F144" s="16">
        <v>81</v>
      </c>
      <c r="G144" s="17">
        <v>3500.6</v>
      </c>
      <c r="H144" s="17">
        <v>6.05</v>
      </c>
      <c r="I144" s="17">
        <v>6.05</v>
      </c>
      <c r="J144" s="17">
        <v>0</v>
      </c>
      <c r="K144" s="17">
        <f t="shared" si="17"/>
        <v>21178.81</v>
      </c>
      <c r="L144" s="17">
        <v>21178.81</v>
      </c>
      <c r="M144" s="17">
        <v>0</v>
      </c>
      <c r="N144" s="17">
        <v>0</v>
      </c>
      <c r="O144" s="17">
        <f t="shared" si="18"/>
        <v>2533.76</v>
      </c>
      <c r="P144" s="17">
        <v>2533.76</v>
      </c>
      <c r="Q144" s="17">
        <v>0</v>
      </c>
      <c r="R144" s="17">
        <v>0</v>
      </c>
      <c r="S144" s="17">
        <f t="shared" si="19"/>
        <v>18645.050000000003</v>
      </c>
      <c r="T144" s="17">
        <f t="shared" si="20"/>
        <v>745476.8400000001</v>
      </c>
      <c r="U144" s="17">
        <v>729691.79</v>
      </c>
      <c r="V144" s="17">
        <v>0</v>
      </c>
      <c r="W144" s="17">
        <v>15785.05</v>
      </c>
      <c r="X144" s="17">
        <f t="shared" si="21"/>
        <v>624186.17</v>
      </c>
      <c r="Y144" s="17">
        <v>621172.65</v>
      </c>
      <c r="Z144" s="17">
        <v>0</v>
      </c>
      <c r="AA144" s="17">
        <v>3013.52</v>
      </c>
      <c r="AB144" s="17">
        <f t="shared" si="22"/>
        <v>121290.67000000004</v>
      </c>
      <c r="AC144" s="31">
        <f t="shared" si="23"/>
        <v>0.8372978696427377</v>
      </c>
      <c r="AD144" s="15" t="s">
        <v>94</v>
      </c>
      <c r="AE144" s="14" t="s">
        <v>363</v>
      </c>
      <c r="AF144" s="18"/>
      <c r="AG144" s="18"/>
      <c r="AH144" s="18">
        <f t="shared" si="16"/>
        <v>624186.17</v>
      </c>
    </row>
    <row r="145" spans="1:34" ht="15" customHeight="1">
      <c r="A145" s="13">
        <v>140</v>
      </c>
      <c r="B145" s="14"/>
      <c r="C145" s="15" t="s">
        <v>160</v>
      </c>
      <c r="D145" s="14" t="s">
        <v>364</v>
      </c>
      <c r="E145" s="14" t="s">
        <v>56</v>
      </c>
      <c r="F145" s="16">
        <v>67</v>
      </c>
      <c r="G145" s="17">
        <v>3081</v>
      </c>
      <c r="H145" s="17">
        <v>6.5</v>
      </c>
      <c r="I145" s="17">
        <v>6.5</v>
      </c>
      <c r="J145" s="17">
        <v>0</v>
      </c>
      <c r="K145" s="17">
        <f t="shared" si="17"/>
        <v>20672.8</v>
      </c>
      <c r="L145" s="17">
        <v>20026.52</v>
      </c>
      <c r="M145" s="17">
        <v>0</v>
      </c>
      <c r="N145" s="17">
        <v>646.28</v>
      </c>
      <c r="O145" s="17">
        <f t="shared" si="18"/>
        <v>19857.57</v>
      </c>
      <c r="P145" s="17">
        <v>19856.91</v>
      </c>
      <c r="Q145" s="17">
        <v>0</v>
      </c>
      <c r="R145" s="17">
        <v>0.66</v>
      </c>
      <c r="S145" s="17">
        <f t="shared" si="19"/>
        <v>815.2299999999996</v>
      </c>
      <c r="T145" s="17">
        <f t="shared" si="20"/>
        <v>667036.8099999999</v>
      </c>
      <c r="U145" s="17">
        <v>654861.19</v>
      </c>
      <c r="V145" s="17">
        <v>0</v>
      </c>
      <c r="W145" s="17">
        <v>12175.62</v>
      </c>
      <c r="X145" s="17">
        <f t="shared" si="21"/>
        <v>574526.23</v>
      </c>
      <c r="Y145" s="17">
        <v>573973.63</v>
      </c>
      <c r="Z145" s="17">
        <v>0</v>
      </c>
      <c r="AA145" s="17">
        <v>552.6</v>
      </c>
      <c r="AB145" s="17">
        <f t="shared" si="22"/>
        <v>92510.57999999996</v>
      </c>
      <c r="AC145" s="31">
        <f t="shared" si="23"/>
        <v>0.8613111321397691</v>
      </c>
      <c r="AD145" s="15" t="s">
        <v>44</v>
      </c>
      <c r="AE145" s="15" t="s">
        <v>365</v>
      </c>
      <c r="AF145" s="18"/>
      <c r="AG145" s="18"/>
      <c r="AH145" s="18">
        <f t="shared" si="16"/>
        <v>574526.23</v>
      </c>
    </row>
    <row r="146" spans="1:34" ht="15" customHeight="1">
      <c r="A146" s="13">
        <v>141</v>
      </c>
      <c r="B146" s="14"/>
      <c r="C146" s="15" t="s">
        <v>160</v>
      </c>
      <c r="D146" s="14" t="s">
        <v>366</v>
      </c>
      <c r="E146" s="14" t="s">
        <v>191</v>
      </c>
      <c r="F146" s="16">
        <v>122</v>
      </c>
      <c r="G146" s="17">
        <v>5789.8</v>
      </c>
      <c r="H146" s="17">
        <v>6.05</v>
      </c>
      <c r="I146" s="17">
        <v>6.05</v>
      </c>
      <c r="J146" s="17">
        <v>0</v>
      </c>
      <c r="K146" s="17">
        <f t="shared" si="17"/>
        <v>35566.37</v>
      </c>
      <c r="L146" s="17">
        <v>35028.57</v>
      </c>
      <c r="M146" s="17">
        <v>0</v>
      </c>
      <c r="N146" s="17">
        <v>537.8</v>
      </c>
      <c r="O146" s="17">
        <f t="shared" si="18"/>
        <v>36721.07000000001</v>
      </c>
      <c r="P146" s="17">
        <v>36465.91</v>
      </c>
      <c r="Q146" s="17">
        <v>0</v>
      </c>
      <c r="R146" s="17">
        <v>255.16</v>
      </c>
      <c r="S146" s="17">
        <f t="shared" si="19"/>
        <v>-1154.7000000000044</v>
      </c>
      <c r="T146" s="17">
        <f t="shared" si="20"/>
        <v>1210616.49</v>
      </c>
      <c r="U146" s="17">
        <v>1206834.26</v>
      </c>
      <c r="V146" s="17">
        <v>0</v>
      </c>
      <c r="W146" s="17">
        <v>3782.23</v>
      </c>
      <c r="X146" s="17">
        <f t="shared" si="21"/>
        <v>1141990.08</v>
      </c>
      <c r="Y146" s="17">
        <v>1141275.84</v>
      </c>
      <c r="Z146" s="17">
        <v>0</v>
      </c>
      <c r="AA146" s="17">
        <v>714.24</v>
      </c>
      <c r="AB146" s="17">
        <f t="shared" si="22"/>
        <v>68626.40999999992</v>
      </c>
      <c r="AC146" s="31">
        <f t="shared" si="23"/>
        <v>0.9433128405511807</v>
      </c>
      <c r="AD146" s="15" t="s">
        <v>44</v>
      </c>
      <c r="AE146" s="15" t="s">
        <v>367</v>
      </c>
      <c r="AF146" s="18"/>
      <c r="AG146" s="18"/>
      <c r="AH146" s="18">
        <f t="shared" si="16"/>
        <v>1141990.08</v>
      </c>
    </row>
    <row r="147" spans="1:34" ht="15" customHeight="1">
      <c r="A147" s="13">
        <v>142</v>
      </c>
      <c r="B147" s="14"/>
      <c r="C147" s="15" t="s">
        <v>160</v>
      </c>
      <c r="D147" s="14" t="s">
        <v>366</v>
      </c>
      <c r="E147" s="14" t="s">
        <v>46</v>
      </c>
      <c r="F147" s="16">
        <v>179</v>
      </c>
      <c r="G147" s="17">
        <v>8603.2</v>
      </c>
      <c r="H147" s="17">
        <v>6.05</v>
      </c>
      <c r="I147" s="17">
        <v>6.05</v>
      </c>
      <c r="J147" s="17">
        <v>0</v>
      </c>
      <c r="K147" s="17">
        <f t="shared" si="17"/>
        <v>53984.06</v>
      </c>
      <c r="L147" s="17">
        <v>52049.74</v>
      </c>
      <c r="M147" s="17">
        <v>0</v>
      </c>
      <c r="N147" s="17">
        <v>1934.32</v>
      </c>
      <c r="O147" s="17">
        <f t="shared" si="18"/>
        <v>51043.35</v>
      </c>
      <c r="P147" s="17">
        <v>51036.78</v>
      </c>
      <c r="Q147" s="17">
        <v>0</v>
      </c>
      <c r="R147" s="17">
        <v>6.57</v>
      </c>
      <c r="S147" s="17">
        <f t="shared" si="19"/>
        <v>2940.709999999999</v>
      </c>
      <c r="T147" s="17">
        <f t="shared" si="20"/>
        <v>1834644.73</v>
      </c>
      <c r="U147" s="17">
        <v>1793618</v>
      </c>
      <c r="V147" s="17">
        <v>0</v>
      </c>
      <c r="W147" s="17">
        <v>41026.73</v>
      </c>
      <c r="X147" s="17">
        <f t="shared" si="21"/>
        <v>1544522.51</v>
      </c>
      <c r="Y147" s="17">
        <v>1539310.9</v>
      </c>
      <c r="Z147" s="17">
        <v>0</v>
      </c>
      <c r="AA147" s="17">
        <v>5211.61</v>
      </c>
      <c r="AB147" s="17">
        <f t="shared" si="22"/>
        <v>290122.22</v>
      </c>
      <c r="AC147" s="31">
        <f t="shared" si="23"/>
        <v>0.8418646317426263</v>
      </c>
      <c r="AD147" s="15" t="s">
        <v>44</v>
      </c>
      <c r="AE147" s="15" t="s">
        <v>368</v>
      </c>
      <c r="AF147" s="18"/>
      <c r="AG147" s="18"/>
      <c r="AH147" s="18">
        <f t="shared" si="16"/>
        <v>1544522.51</v>
      </c>
    </row>
    <row r="148" spans="1:34" ht="15" customHeight="1">
      <c r="A148" s="13">
        <v>143</v>
      </c>
      <c r="B148" s="14"/>
      <c r="C148" s="15" t="s">
        <v>160</v>
      </c>
      <c r="D148" s="14" t="s">
        <v>366</v>
      </c>
      <c r="E148" s="14" t="s">
        <v>132</v>
      </c>
      <c r="F148" s="16">
        <v>117</v>
      </c>
      <c r="G148" s="17">
        <v>5508.5</v>
      </c>
      <c r="H148" s="17">
        <v>6.05</v>
      </c>
      <c r="I148" s="17">
        <v>6.05</v>
      </c>
      <c r="J148" s="17">
        <v>0</v>
      </c>
      <c r="K148" s="17">
        <f t="shared" si="17"/>
        <v>33703.56</v>
      </c>
      <c r="L148" s="17">
        <v>33326.71</v>
      </c>
      <c r="M148" s="17">
        <v>0</v>
      </c>
      <c r="N148" s="17">
        <v>376.85</v>
      </c>
      <c r="O148" s="17">
        <f t="shared" si="18"/>
        <v>31001.95</v>
      </c>
      <c r="P148" s="17">
        <v>30960.58</v>
      </c>
      <c r="Q148" s="17">
        <v>0</v>
      </c>
      <c r="R148" s="17">
        <v>41.37</v>
      </c>
      <c r="S148" s="17">
        <f t="shared" si="19"/>
        <v>2701.609999999997</v>
      </c>
      <c r="T148" s="17">
        <f t="shared" si="20"/>
        <v>1160301.9100000001</v>
      </c>
      <c r="U148" s="17">
        <v>1148296.04</v>
      </c>
      <c r="V148" s="17">
        <v>0</v>
      </c>
      <c r="W148" s="17">
        <v>12005.87</v>
      </c>
      <c r="X148" s="17">
        <f t="shared" si="21"/>
        <v>1099303.34</v>
      </c>
      <c r="Y148" s="17">
        <v>1096177.81</v>
      </c>
      <c r="Z148" s="17">
        <v>0</v>
      </c>
      <c r="AA148" s="17">
        <v>3125.53</v>
      </c>
      <c r="AB148" s="17">
        <f t="shared" si="22"/>
        <v>60998.570000000065</v>
      </c>
      <c r="AC148" s="31">
        <f t="shared" si="23"/>
        <v>0.9474287084470971</v>
      </c>
      <c r="AD148" s="15" t="s">
        <v>44</v>
      </c>
      <c r="AE148" s="15" t="s">
        <v>369</v>
      </c>
      <c r="AF148" s="18"/>
      <c r="AG148" s="18"/>
      <c r="AH148" s="18">
        <f t="shared" si="16"/>
        <v>1099303.34</v>
      </c>
    </row>
    <row r="149" spans="1:34" ht="15" customHeight="1">
      <c r="A149" s="13">
        <v>144</v>
      </c>
      <c r="B149" s="14"/>
      <c r="C149" s="15" t="s">
        <v>160</v>
      </c>
      <c r="D149" s="14" t="s">
        <v>366</v>
      </c>
      <c r="E149" s="14" t="s">
        <v>370</v>
      </c>
      <c r="F149" s="16">
        <v>111</v>
      </c>
      <c r="G149" s="17">
        <v>6700.4</v>
      </c>
      <c r="H149" s="17">
        <v>6.5</v>
      </c>
      <c r="I149" s="17">
        <v>6.5</v>
      </c>
      <c r="J149" s="17">
        <v>0</v>
      </c>
      <c r="K149" s="17">
        <f t="shared" si="17"/>
        <v>44690.3</v>
      </c>
      <c r="L149" s="17">
        <v>43552.61</v>
      </c>
      <c r="M149" s="17">
        <v>0</v>
      </c>
      <c r="N149" s="17">
        <v>1137.69</v>
      </c>
      <c r="O149" s="17">
        <f t="shared" si="18"/>
        <v>34928.82</v>
      </c>
      <c r="P149" s="17">
        <v>34910.4</v>
      </c>
      <c r="Q149" s="17">
        <v>0</v>
      </c>
      <c r="R149" s="17">
        <v>18.42</v>
      </c>
      <c r="S149" s="17">
        <f t="shared" si="19"/>
        <v>9761.480000000003</v>
      </c>
      <c r="T149" s="17">
        <f t="shared" si="20"/>
        <v>1081059.3299999998</v>
      </c>
      <c r="U149" s="17">
        <v>1062010.93</v>
      </c>
      <c r="V149" s="17">
        <v>0</v>
      </c>
      <c r="W149" s="17">
        <v>19048.4</v>
      </c>
      <c r="X149" s="17">
        <f t="shared" si="21"/>
        <v>916991.3200000001</v>
      </c>
      <c r="Y149" s="17">
        <v>912467.39</v>
      </c>
      <c r="Z149" s="17">
        <v>0</v>
      </c>
      <c r="AA149" s="17">
        <v>4523.93</v>
      </c>
      <c r="AB149" s="17">
        <f t="shared" si="22"/>
        <v>164068.00999999978</v>
      </c>
      <c r="AC149" s="31">
        <f t="shared" si="23"/>
        <v>0.8482340372567713</v>
      </c>
      <c r="AD149" s="15" t="s">
        <v>371</v>
      </c>
      <c r="AE149" s="15" t="s">
        <v>372</v>
      </c>
      <c r="AF149" s="18"/>
      <c r="AG149" s="18"/>
      <c r="AH149" s="18">
        <f t="shared" si="16"/>
        <v>916991.3200000001</v>
      </c>
    </row>
    <row r="150" spans="1:34" ht="15" customHeight="1">
      <c r="A150" s="13">
        <v>145</v>
      </c>
      <c r="B150" s="14"/>
      <c r="C150" s="15" t="s">
        <v>160</v>
      </c>
      <c r="D150" s="14" t="s">
        <v>373</v>
      </c>
      <c r="E150" s="14" t="s">
        <v>111</v>
      </c>
      <c r="F150" s="16">
        <v>187</v>
      </c>
      <c r="G150" s="17">
        <v>10007.27</v>
      </c>
      <c r="H150" s="17">
        <v>6.5</v>
      </c>
      <c r="I150" s="17">
        <v>6.5</v>
      </c>
      <c r="J150" s="17">
        <v>0</v>
      </c>
      <c r="K150" s="17">
        <f t="shared" si="17"/>
        <v>65748.63</v>
      </c>
      <c r="L150" s="17">
        <v>65047.29</v>
      </c>
      <c r="M150" s="17">
        <v>0</v>
      </c>
      <c r="N150" s="17">
        <v>701.34</v>
      </c>
      <c r="O150" s="17">
        <f t="shared" si="18"/>
        <v>65883.19</v>
      </c>
      <c r="P150" s="17">
        <v>65817.97</v>
      </c>
      <c r="Q150" s="17">
        <v>0</v>
      </c>
      <c r="R150" s="17">
        <v>65.22</v>
      </c>
      <c r="S150" s="17">
        <f t="shared" si="19"/>
        <v>-134.55999999999767</v>
      </c>
      <c r="T150" s="17">
        <f t="shared" si="20"/>
        <v>2140124.6100000003</v>
      </c>
      <c r="U150" s="17">
        <v>2126746.91</v>
      </c>
      <c r="V150" s="17">
        <v>0</v>
      </c>
      <c r="W150" s="17">
        <v>13377.7</v>
      </c>
      <c r="X150" s="17">
        <f t="shared" si="21"/>
        <v>2038792.04</v>
      </c>
      <c r="Y150" s="17">
        <v>2036493.36</v>
      </c>
      <c r="Z150" s="17">
        <v>0</v>
      </c>
      <c r="AA150" s="17">
        <v>2298.68</v>
      </c>
      <c r="AB150" s="17">
        <f t="shared" si="22"/>
        <v>101332.5700000003</v>
      </c>
      <c r="AC150" s="31">
        <f t="shared" si="23"/>
        <v>0.9526510888541204</v>
      </c>
      <c r="AD150" s="15" t="s">
        <v>204</v>
      </c>
      <c r="AE150" s="15" t="s">
        <v>374</v>
      </c>
      <c r="AF150" s="18"/>
      <c r="AG150" s="18"/>
      <c r="AH150" s="18">
        <f t="shared" si="16"/>
        <v>2038792.04</v>
      </c>
    </row>
    <row r="151" spans="1:34" ht="15" customHeight="1">
      <c r="A151" s="13">
        <v>146</v>
      </c>
      <c r="B151" s="14"/>
      <c r="C151" s="15" t="s">
        <v>160</v>
      </c>
      <c r="D151" s="14" t="s">
        <v>375</v>
      </c>
      <c r="E151" s="14" t="s">
        <v>376</v>
      </c>
      <c r="F151" s="16">
        <v>68</v>
      </c>
      <c r="G151" s="17">
        <v>3134.3</v>
      </c>
      <c r="H151" s="17">
        <v>6.05</v>
      </c>
      <c r="I151" s="17">
        <v>6.05</v>
      </c>
      <c r="J151" s="17">
        <v>0</v>
      </c>
      <c r="K151" s="17">
        <f t="shared" si="17"/>
        <v>18995</v>
      </c>
      <c r="L151" s="17">
        <v>18962.69</v>
      </c>
      <c r="M151" s="17">
        <v>0</v>
      </c>
      <c r="N151" s="17">
        <v>32.31</v>
      </c>
      <c r="O151" s="17">
        <f t="shared" si="18"/>
        <v>18188.2</v>
      </c>
      <c r="P151" s="17">
        <v>18187.84</v>
      </c>
      <c r="Q151" s="17">
        <v>0</v>
      </c>
      <c r="R151" s="17">
        <v>0.36</v>
      </c>
      <c r="S151" s="17">
        <f t="shared" si="19"/>
        <v>806.7999999999993</v>
      </c>
      <c r="T151" s="17">
        <f t="shared" si="20"/>
        <v>653615.82</v>
      </c>
      <c r="U151" s="17">
        <v>653164.47</v>
      </c>
      <c r="V151" s="17">
        <v>0</v>
      </c>
      <c r="W151" s="17">
        <v>451.35</v>
      </c>
      <c r="X151" s="17">
        <f t="shared" si="21"/>
        <v>644869.0900000001</v>
      </c>
      <c r="Y151" s="17">
        <v>644649.54</v>
      </c>
      <c r="Z151" s="17">
        <v>0</v>
      </c>
      <c r="AA151" s="17">
        <v>219.55</v>
      </c>
      <c r="AB151" s="17">
        <f t="shared" si="22"/>
        <v>8746.729999999865</v>
      </c>
      <c r="AC151" s="31">
        <f t="shared" si="23"/>
        <v>0.9866179340640808</v>
      </c>
      <c r="AD151" s="15" t="s">
        <v>44</v>
      </c>
      <c r="AE151" s="15" t="s">
        <v>377</v>
      </c>
      <c r="AF151" s="18"/>
      <c r="AG151" s="18"/>
      <c r="AH151" s="18">
        <f t="shared" si="16"/>
        <v>644869.0900000001</v>
      </c>
    </row>
    <row r="152" spans="1:34" ht="15" customHeight="1">
      <c r="A152" s="13">
        <v>147</v>
      </c>
      <c r="B152" s="14"/>
      <c r="C152" s="15" t="s">
        <v>160</v>
      </c>
      <c r="D152" s="14" t="s">
        <v>375</v>
      </c>
      <c r="E152" s="14" t="s">
        <v>378</v>
      </c>
      <c r="F152" s="16">
        <v>122</v>
      </c>
      <c r="G152" s="17">
        <v>6535.4</v>
      </c>
      <c r="H152" s="17">
        <v>6.5</v>
      </c>
      <c r="I152" s="17">
        <v>6.5</v>
      </c>
      <c r="J152" s="17">
        <v>0</v>
      </c>
      <c r="K152" s="17">
        <f t="shared" si="17"/>
        <v>43373.45</v>
      </c>
      <c r="L152" s="17">
        <v>42480.1</v>
      </c>
      <c r="M152" s="17">
        <v>0</v>
      </c>
      <c r="N152" s="17">
        <v>893.35</v>
      </c>
      <c r="O152" s="17">
        <f t="shared" si="18"/>
        <v>40869.67</v>
      </c>
      <c r="P152" s="17">
        <v>40864.84</v>
      </c>
      <c r="Q152" s="17">
        <v>0</v>
      </c>
      <c r="R152" s="17">
        <v>4.83</v>
      </c>
      <c r="S152" s="17">
        <f t="shared" si="19"/>
        <v>2503.779999999999</v>
      </c>
      <c r="T152" s="17">
        <f t="shared" si="20"/>
        <v>1402641.3099999998</v>
      </c>
      <c r="U152" s="17">
        <v>1387296.4</v>
      </c>
      <c r="V152" s="17">
        <v>0</v>
      </c>
      <c r="W152" s="17">
        <v>15344.91</v>
      </c>
      <c r="X152" s="17">
        <f t="shared" si="21"/>
        <v>1251135.8499999999</v>
      </c>
      <c r="Y152" s="17">
        <v>1250203.71</v>
      </c>
      <c r="Z152" s="17">
        <v>0</v>
      </c>
      <c r="AA152" s="17">
        <v>932.14</v>
      </c>
      <c r="AB152" s="17">
        <f t="shared" si="22"/>
        <v>151505.45999999996</v>
      </c>
      <c r="AC152" s="31">
        <f t="shared" si="23"/>
        <v>0.8919855996541268</v>
      </c>
      <c r="AD152" s="15" t="s">
        <v>44</v>
      </c>
      <c r="AE152" s="15" t="s">
        <v>379</v>
      </c>
      <c r="AF152" s="18"/>
      <c r="AG152" s="18"/>
      <c r="AH152" s="18">
        <f t="shared" si="16"/>
        <v>1251135.8499999999</v>
      </c>
    </row>
    <row r="153" spans="1:34" ht="15" customHeight="1">
      <c r="A153" s="13">
        <v>148</v>
      </c>
      <c r="B153" s="14"/>
      <c r="C153" s="15" t="s">
        <v>160</v>
      </c>
      <c r="D153" s="14" t="s">
        <v>375</v>
      </c>
      <c r="E153" s="14">
        <v>146</v>
      </c>
      <c r="F153" s="16">
        <v>163</v>
      </c>
      <c r="G153" s="17">
        <v>8541.9</v>
      </c>
      <c r="H153" s="17">
        <v>6.5</v>
      </c>
      <c r="I153" s="17">
        <v>6.5</v>
      </c>
      <c r="J153" s="17">
        <v>0</v>
      </c>
      <c r="K153" s="17">
        <f t="shared" si="17"/>
        <v>57185.62</v>
      </c>
      <c r="L153" s="17">
        <v>55522.36</v>
      </c>
      <c r="M153" s="17">
        <v>0</v>
      </c>
      <c r="N153" s="17">
        <v>1663.26</v>
      </c>
      <c r="O153" s="17">
        <f t="shared" si="18"/>
        <v>49183.75</v>
      </c>
      <c r="P153" s="17">
        <v>49180.92</v>
      </c>
      <c r="Q153" s="17">
        <v>0</v>
      </c>
      <c r="R153" s="17">
        <v>2.83</v>
      </c>
      <c r="S153" s="17">
        <f t="shared" si="19"/>
        <v>8001.870000000003</v>
      </c>
      <c r="T153" s="17">
        <f t="shared" si="20"/>
        <v>1849410.68</v>
      </c>
      <c r="U153" s="17">
        <v>1816942.25</v>
      </c>
      <c r="V153" s="17">
        <v>0</v>
      </c>
      <c r="W153" s="17">
        <v>32468.43</v>
      </c>
      <c r="X153" s="17">
        <f t="shared" si="21"/>
        <v>1601202.3499999999</v>
      </c>
      <c r="Y153" s="17">
        <v>1597367.69</v>
      </c>
      <c r="Z153" s="17">
        <v>0</v>
      </c>
      <c r="AA153" s="17">
        <v>3834.66</v>
      </c>
      <c r="AB153" s="17">
        <f t="shared" si="22"/>
        <v>248208.33000000007</v>
      </c>
      <c r="AC153" s="31">
        <f t="shared" si="23"/>
        <v>0.8657905825438403</v>
      </c>
      <c r="AD153" s="15" t="s">
        <v>44</v>
      </c>
      <c r="AE153" s="15" t="s">
        <v>380</v>
      </c>
      <c r="AF153" s="18"/>
      <c r="AG153" s="18"/>
      <c r="AH153" s="18">
        <f t="shared" si="16"/>
        <v>1601202.3499999999</v>
      </c>
    </row>
    <row r="154" spans="1:34" ht="15" customHeight="1">
      <c r="A154" s="13">
        <v>149</v>
      </c>
      <c r="B154" s="14"/>
      <c r="C154" s="15" t="s">
        <v>160</v>
      </c>
      <c r="D154" s="14" t="s">
        <v>375</v>
      </c>
      <c r="E154" s="14">
        <v>148</v>
      </c>
      <c r="F154" s="16">
        <v>120</v>
      </c>
      <c r="G154" s="17">
        <v>6441.9</v>
      </c>
      <c r="H154" s="17">
        <v>6.5</v>
      </c>
      <c r="I154" s="17">
        <v>6.5</v>
      </c>
      <c r="J154" s="17">
        <v>0</v>
      </c>
      <c r="K154" s="17">
        <f t="shared" si="17"/>
        <v>42443.96</v>
      </c>
      <c r="L154" s="17">
        <v>41872.35</v>
      </c>
      <c r="M154" s="17">
        <v>0</v>
      </c>
      <c r="N154" s="17">
        <v>571.61</v>
      </c>
      <c r="O154" s="17">
        <f t="shared" si="18"/>
        <v>39907.07</v>
      </c>
      <c r="P154" s="17">
        <v>39904.21</v>
      </c>
      <c r="Q154" s="17">
        <v>0</v>
      </c>
      <c r="R154" s="17">
        <v>2.86</v>
      </c>
      <c r="S154" s="17">
        <f t="shared" si="19"/>
        <v>2536.8899999999994</v>
      </c>
      <c r="T154" s="17">
        <f t="shared" si="20"/>
        <v>1382221.54</v>
      </c>
      <c r="U154" s="17">
        <v>1368903.75</v>
      </c>
      <c r="V154" s="17">
        <v>0</v>
      </c>
      <c r="W154" s="17">
        <v>13317.79</v>
      </c>
      <c r="X154" s="17">
        <f t="shared" si="21"/>
        <v>1288354.25</v>
      </c>
      <c r="Y154" s="17">
        <v>1285780.49</v>
      </c>
      <c r="Z154" s="17">
        <v>0</v>
      </c>
      <c r="AA154" s="17">
        <v>2573.76</v>
      </c>
      <c r="AB154" s="17">
        <f t="shared" si="22"/>
        <v>93867.29000000004</v>
      </c>
      <c r="AC154" s="31">
        <f t="shared" si="23"/>
        <v>0.9320895476712076</v>
      </c>
      <c r="AD154" s="15" t="s">
        <v>44</v>
      </c>
      <c r="AE154" s="15" t="s">
        <v>381</v>
      </c>
      <c r="AF154" s="18"/>
      <c r="AG154" s="18"/>
      <c r="AH154" s="18">
        <f t="shared" si="16"/>
        <v>1288354.25</v>
      </c>
    </row>
    <row r="155" spans="1:34" s="20" customFormat="1" ht="15" customHeight="1">
      <c r="A155" s="13">
        <v>150</v>
      </c>
      <c r="B155" s="14"/>
      <c r="C155" s="15" t="s">
        <v>160</v>
      </c>
      <c r="D155" s="14" t="s">
        <v>382</v>
      </c>
      <c r="E155" s="14" t="s">
        <v>121</v>
      </c>
      <c r="F155" s="16">
        <f>'[1]УЛ'!E37</f>
        <v>17</v>
      </c>
      <c r="G155" s="17">
        <f>'[1]УЛ'!F37</f>
        <v>621.76</v>
      </c>
      <c r="H155" s="17">
        <v>6.05</v>
      </c>
      <c r="I155" s="17">
        <v>6.05</v>
      </c>
      <c r="J155" s="17">
        <v>0</v>
      </c>
      <c r="K155" s="17">
        <f t="shared" si="17"/>
        <v>4091.76</v>
      </c>
      <c r="L155" s="17">
        <f>'[1]УЛ'!K37</f>
        <v>4091.76</v>
      </c>
      <c r="M155" s="17">
        <v>0</v>
      </c>
      <c r="N155" s="17">
        <f>'[1]УЛ'!M37</f>
        <v>0</v>
      </c>
      <c r="O155" s="17">
        <f t="shared" si="18"/>
        <v>2591.28</v>
      </c>
      <c r="P155" s="17">
        <f>'[1]УЛ'!O37</f>
        <v>2591.28</v>
      </c>
      <c r="Q155" s="17">
        <v>0</v>
      </c>
      <c r="R155" s="17">
        <v>0</v>
      </c>
      <c r="S155" s="17">
        <f t="shared" si="19"/>
        <v>1500.48</v>
      </c>
      <c r="T155" s="17">
        <f t="shared" si="20"/>
        <v>134902.42</v>
      </c>
      <c r="U155" s="17">
        <f>42680.62+'[1]УЛ'!T37</f>
        <v>134766.45</v>
      </c>
      <c r="V155" s="17">
        <v>0</v>
      </c>
      <c r="W155" s="17">
        <v>135.97</v>
      </c>
      <c r="X155" s="17">
        <f t="shared" si="21"/>
        <v>108740.97</v>
      </c>
      <c r="Y155" s="17">
        <f>42680.62+'[1]УЛ'!X37</f>
        <v>108605</v>
      </c>
      <c r="Z155" s="17">
        <v>0</v>
      </c>
      <c r="AA155" s="17">
        <v>135.97</v>
      </c>
      <c r="AB155" s="17">
        <f t="shared" si="22"/>
        <v>26161.45000000001</v>
      </c>
      <c r="AC155" s="31">
        <f t="shared" si="23"/>
        <v>0.8060713069491265</v>
      </c>
      <c r="AD155" s="22" t="s">
        <v>210</v>
      </c>
      <c r="AE155" s="15" t="s">
        <v>383</v>
      </c>
      <c r="AF155" s="18"/>
      <c r="AG155" s="18"/>
      <c r="AH155" s="18">
        <f t="shared" si="16"/>
        <v>108740.97</v>
      </c>
    </row>
    <row r="156" spans="1:34" ht="15" customHeight="1">
      <c r="A156" s="13">
        <v>151</v>
      </c>
      <c r="B156" s="14"/>
      <c r="C156" s="15" t="s">
        <v>160</v>
      </c>
      <c r="D156" s="14" t="s">
        <v>382</v>
      </c>
      <c r="E156" s="14" t="s">
        <v>146</v>
      </c>
      <c r="F156" s="16">
        <v>14</v>
      </c>
      <c r="G156" s="17">
        <v>625.2</v>
      </c>
      <c r="H156" s="17">
        <v>6.05</v>
      </c>
      <c r="I156" s="17">
        <v>6.05</v>
      </c>
      <c r="J156" s="17">
        <v>0</v>
      </c>
      <c r="K156" s="17">
        <f t="shared" si="17"/>
        <v>3995.39</v>
      </c>
      <c r="L156" s="17">
        <v>3782.49</v>
      </c>
      <c r="M156" s="17">
        <v>0</v>
      </c>
      <c r="N156" s="17">
        <v>212.9</v>
      </c>
      <c r="O156" s="17">
        <f t="shared" si="18"/>
        <v>3400.66</v>
      </c>
      <c r="P156" s="17">
        <v>3400.66</v>
      </c>
      <c r="Q156" s="17">
        <v>0</v>
      </c>
      <c r="R156" s="17">
        <v>0</v>
      </c>
      <c r="S156" s="17">
        <f t="shared" si="19"/>
        <v>594.73</v>
      </c>
      <c r="T156" s="17">
        <f t="shared" si="20"/>
        <v>132575.13</v>
      </c>
      <c r="U156" s="17">
        <v>128224.41</v>
      </c>
      <c r="V156" s="17">
        <v>0</v>
      </c>
      <c r="W156" s="17">
        <v>4350.72</v>
      </c>
      <c r="X156" s="17">
        <f t="shared" si="21"/>
        <v>103333.37</v>
      </c>
      <c r="Y156" s="17">
        <v>102641.23</v>
      </c>
      <c r="Z156" s="17">
        <v>0</v>
      </c>
      <c r="AA156" s="17">
        <v>692.14</v>
      </c>
      <c r="AB156" s="17">
        <f t="shared" si="22"/>
        <v>29241.76000000001</v>
      </c>
      <c r="AC156" s="31">
        <f t="shared" si="23"/>
        <v>0.779432537610938</v>
      </c>
      <c r="AD156" s="15" t="s">
        <v>44</v>
      </c>
      <c r="AE156" s="15" t="s">
        <v>384</v>
      </c>
      <c r="AF156" s="18"/>
      <c r="AG156" s="18"/>
      <c r="AH156" s="18">
        <f t="shared" si="16"/>
        <v>103333.37</v>
      </c>
    </row>
    <row r="157" spans="1:34" s="20" customFormat="1" ht="15" customHeight="1">
      <c r="A157" s="13">
        <v>152</v>
      </c>
      <c r="B157" s="14"/>
      <c r="C157" s="15" t="s">
        <v>160</v>
      </c>
      <c r="D157" s="14" t="s">
        <v>382</v>
      </c>
      <c r="E157" s="14" t="s">
        <v>197</v>
      </c>
      <c r="F157" s="16">
        <v>20</v>
      </c>
      <c r="G157" s="17">
        <f>'[1]УЛ'!F38</f>
        <v>601.77</v>
      </c>
      <c r="H157" s="17">
        <v>6.05</v>
      </c>
      <c r="I157" s="17">
        <v>6.05</v>
      </c>
      <c r="J157" s="17">
        <v>0</v>
      </c>
      <c r="K157" s="17">
        <f t="shared" si="17"/>
        <v>4802.95</v>
      </c>
      <c r="L157" s="17">
        <f>'[1]УЛ'!K38</f>
        <v>4802.95</v>
      </c>
      <c r="M157" s="17">
        <v>0</v>
      </c>
      <c r="N157" s="17">
        <v>0</v>
      </c>
      <c r="O157" s="17">
        <f t="shared" si="18"/>
        <v>4124.53</v>
      </c>
      <c r="P157" s="17">
        <f>'[1]УЛ'!O38</f>
        <v>4124.53</v>
      </c>
      <c r="Q157" s="17">
        <v>0</v>
      </c>
      <c r="R157" s="17">
        <v>0</v>
      </c>
      <c r="S157" s="17">
        <f t="shared" si="19"/>
        <v>678.4200000000001</v>
      </c>
      <c r="T157" s="17">
        <f t="shared" si="20"/>
        <v>133348.41</v>
      </c>
      <c r="U157" s="17">
        <f>22994.96+'[1]УЛ'!T38</f>
        <v>133327.91</v>
      </c>
      <c r="V157" s="17">
        <v>0</v>
      </c>
      <c r="W157" s="17">
        <v>20.5</v>
      </c>
      <c r="X157" s="17">
        <f t="shared" si="21"/>
        <v>66082.03</v>
      </c>
      <c r="Y157" s="17">
        <f>22994.96+'[1]УЛ'!X38</f>
        <v>66061.53</v>
      </c>
      <c r="Z157" s="17">
        <v>0</v>
      </c>
      <c r="AA157" s="17">
        <v>20.5</v>
      </c>
      <c r="AB157" s="17">
        <f t="shared" si="22"/>
        <v>67266.38</v>
      </c>
      <c r="AC157" s="31">
        <f t="shared" si="23"/>
        <v>0.4955591896446309</v>
      </c>
      <c r="AD157" s="22" t="s">
        <v>210</v>
      </c>
      <c r="AE157" s="15" t="s">
        <v>385</v>
      </c>
      <c r="AF157" s="18"/>
      <c r="AG157" s="18"/>
      <c r="AH157" s="18">
        <f t="shared" si="16"/>
        <v>66082.03</v>
      </c>
    </row>
    <row r="158" spans="1:34" ht="15" customHeight="1">
      <c r="A158" s="13">
        <v>153</v>
      </c>
      <c r="B158" s="14"/>
      <c r="C158" s="15" t="s">
        <v>160</v>
      </c>
      <c r="D158" s="14" t="s">
        <v>382</v>
      </c>
      <c r="E158" s="14" t="s">
        <v>386</v>
      </c>
      <c r="F158" s="16">
        <v>8</v>
      </c>
      <c r="G158" s="17">
        <v>277.1</v>
      </c>
      <c r="H158" s="17">
        <v>6.05</v>
      </c>
      <c r="I158" s="17">
        <v>6.05</v>
      </c>
      <c r="J158" s="17">
        <v>0</v>
      </c>
      <c r="K158" s="17">
        <f t="shared" si="17"/>
        <v>1676.48</v>
      </c>
      <c r="L158" s="17">
        <v>1676.48</v>
      </c>
      <c r="M158" s="17">
        <v>0</v>
      </c>
      <c r="N158" s="17">
        <v>0</v>
      </c>
      <c r="O158" s="17">
        <f t="shared" si="18"/>
        <v>0</v>
      </c>
      <c r="P158" s="17">
        <v>0</v>
      </c>
      <c r="Q158" s="17">
        <v>0</v>
      </c>
      <c r="R158" s="17">
        <v>0</v>
      </c>
      <c r="S158" s="17">
        <f t="shared" si="19"/>
        <v>1676.48</v>
      </c>
      <c r="T158" s="17">
        <f t="shared" si="20"/>
        <v>59111.590000000004</v>
      </c>
      <c r="U158" s="17">
        <v>57761.72</v>
      </c>
      <c r="V158" s="17">
        <v>0</v>
      </c>
      <c r="W158" s="17">
        <v>1349.87</v>
      </c>
      <c r="X158" s="17">
        <f t="shared" si="21"/>
        <v>36462.05</v>
      </c>
      <c r="Y158" s="17">
        <v>36128.43</v>
      </c>
      <c r="Z158" s="17">
        <v>0</v>
      </c>
      <c r="AA158" s="17">
        <v>333.62</v>
      </c>
      <c r="AB158" s="17">
        <f t="shared" si="22"/>
        <v>22649.54</v>
      </c>
      <c r="AC158" s="31">
        <f t="shared" si="23"/>
        <v>0.616834194444778</v>
      </c>
      <c r="AD158" s="15" t="s">
        <v>94</v>
      </c>
      <c r="AE158" s="15" t="s">
        <v>387</v>
      </c>
      <c r="AF158" s="18"/>
      <c r="AG158" s="18"/>
      <c r="AH158" s="18">
        <f t="shared" si="16"/>
        <v>36462.05</v>
      </c>
    </row>
    <row r="159" spans="1:34" s="20" customFormat="1" ht="15" customHeight="1">
      <c r="A159" s="13">
        <v>154</v>
      </c>
      <c r="B159" s="14"/>
      <c r="C159" s="15" t="s">
        <v>160</v>
      </c>
      <c r="D159" s="14" t="s">
        <v>388</v>
      </c>
      <c r="E159" s="14" t="s">
        <v>46</v>
      </c>
      <c r="F159" s="16">
        <f>'[1]УЛ'!E39</f>
        <v>24</v>
      </c>
      <c r="G159" s="17">
        <f>'[1]УЛ'!F39</f>
        <v>1138.8</v>
      </c>
      <c r="H159" s="17">
        <v>6.05</v>
      </c>
      <c r="I159" s="17">
        <v>6.05</v>
      </c>
      <c r="J159" s="17">
        <v>0</v>
      </c>
      <c r="K159" s="17">
        <f t="shared" si="17"/>
        <v>8977.71</v>
      </c>
      <c r="L159" s="17">
        <f>'[1]УЛ'!K39</f>
        <v>8977.71</v>
      </c>
      <c r="M159" s="17">
        <v>0</v>
      </c>
      <c r="N159" s="17">
        <v>0</v>
      </c>
      <c r="O159" s="17">
        <f t="shared" si="18"/>
        <v>4529.69</v>
      </c>
      <c r="P159" s="17">
        <f>'[1]УЛ'!O39</f>
        <v>4529.69</v>
      </c>
      <c r="Q159" s="17">
        <v>0</v>
      </c>
      <c r="R159" s="17">
        <v>0</v>
      </c>
      <c r="S159" s="17">
        <f t="shared" si="19"/>
        <v>4448.0199999999995</v>
      </c>
      <c r="T159" s="17">
        <f t="shared" si="20"/>
        <v>253110.97</v>
      </c>
      <c r="U159" s="17">
        <f>49927.99+'[1]УЛ'!T39</f>
        <v>253035.88</v>
      </c>
      <c r="V159" s="17">
        <v>0</v>
      </c>
      <c r="W159" s="17">
        <v>75.09</v>
      </c>
      <c r="X159" s="17">
        <f t="shared" si="21"/>
        <v>124809.48999999999</v>
      </c>
      <c r="Y159" s="17">
        <f>49927.99+'[1]УЛ'!X39</f>
        <v>124734.4</v>
      </c>
      <c r="Z159" s="17">
        <v>0</v>
      </c>
      <c r="AA159" s="17">
        <v>75.09</v>
      </c>
      <c r="AB159" s="17">
        <f t="shared" si="22"/>
        <v>128301.48000000001</v>
      </c>
      <c r="AC159" s="31">
        <f t="shared" si="23"/>
        <v>0.49310185963097525</v>
      </c>
      <c r="AD159" s="15" t="s">
        <v>389</v>
      </c>
      <c r="AE159" s="15" t="s">
        <v>390</v>
      </c>
      <c r="AF159" s="18"/>
      <c r="AG159" s="18"/>
      <c r="AH159" s="18">
        <f t="shared" si="16"/>
        <v>124809.48999999999</v>
      </c>
    </row>
    <row r="160" spans="1:34" s="20" customFormat="1" ht="15" customHeight="1">
      <c r="A160" s="13">
        <v>155</v>
      </c>
      <c r="B160" s="14"/>
      <c r="C160" s="15" t="s">
        <v>160</v>
      </c>
      <c r="D160" s="14" t="s">
        <v>391</v>
      </c>
      <c r="E160" s="14" t="s">
        <v>392</v>
      </c>
      <c r="F160" s="16">
        <f>'[1]УЛ'!E36</f>
        <v>17</v>
      </c>
      <c r="G160" s="17">
        <f>'[1]УЛ'!F36</f>
        <v>709.4</v>
      </c>
      <c r="H160" s="17">
        <v>6.05</v>
      </c>
      <c r="I160" s="17">
        <v>6.05</v>
      </c>
      <c r="J160" s="17">
        <v>0</v>
      </c>
      <c r="K160" s="17">
        <f t="shared" si="17"/>
        <v>4479.24</v>
      </c>
      <c r="L160" s="17">
        <f>'[1]УЛ'!K36</f>
        <v>4479.24</v>
      </c>
      <c r="M160" s="17">
        <v>0</v>
      </c>
      <c r="N160" s="17">
        <v>0</v>
      </c>
      <c r="O160" s="17">
        <f t="shared" si="18"/>
        <v>3569.92</v>
      </c>
      <c r="P160" s="17">
        <f>'[1]УЛ'!O36</f>
        <v>3569.92</v>
      </c>
      <c r="Q160" s="17">
        <v>0</v>
      </c>
      <c r="R160" s="17">
        <v>0</v>
      </c>
      <c r="S160" s="17">
        <f t="shared" si="19"/>
        <v>909.3199999999997</v>
      </c>
      <c r="T160" s="17">
        <f t="shared" si="20"/>
        <v>152480.07</v>
      </c>
      <c r="U160" s="17">
        <f>49437.63+'[1]УЛ'!T36</f>
        <v>152418.82</v>
      </c>
      <c r="V160" s="17">
        <v>0</v>
      </c>
      <c r="W160" s="17">
        <v>61.25</v>
      </c>
      <c r="X160" s="17">
        <f t="shared" si="21"/>
        <v>130644.70999999999</v>
      </c>
      <c r="Y160" s="17">
        <f>49437.63+'[1]УЛ'!X36</f>
        <v>130583.45999999999</v>
      </c>
      <c r="Z160" s="17">
        <v>0</v>
      </c>
      <c r="AA160" s="17">
        <v>61.25</v>
      </c>
      <c r="AB160" s="17">
        <f t="shared" si="22"/>
        <v>21835.360000000015</v>
      </c>
      <c r="AC160" s="31">
        <f t="shared" si="23"/>
        <v>0.8567985966952926</v>
      </c>
      <c r="AD160" s="22" t="s">
        <v>210</v>
      </c>
      <c r="AE160" s="15" t="s">
        <v>393</v>
      </c>
      <c r="AF160" s="18"/>
      <c r="AG160" s="18"/>
      <c r="AH160" s="18">
        <f t="shared" si="16"/>
        <v>130644.70999999999</v>
      </c>
    </row>
    <row r="161" spans="1:34" ht="15" customHeight="1">
      <c r="A161" s="13">
        <v>156</v>
      </c>
      <c r="B161" s="14"/>
      <c r="C161" s="15" t="s">
        <v>160</v>
      </c>
      <c r="D161" s="14" t="s">
        <v>394</v>
      </c>
      <c r="E161" s="14" t="s">
        <v>71</v>
      </c>
      <c r="F161" s="16">
        <v>144</v>
      </c>
      <c r="G161" s="17">
        <v>8822.8</v>
      </c>
      <c r="H161" s="17">
        <v>6.5</v>
      </c>
      <c r="I161" s="17">
        <v>6.5</v>
      </c>
      <c r="J161" s="17">
        <v>0</v>
      </c>
      <c r="K161" s="17">
        <f t="shared" si="17"/>
        <v>57348.2</v>
      </c>
      <c r="L161" s="17">
        <v>57348.2</v>
      </c>
      <c r="M161" s="17">
        <v>0</v>
      </c>
      <c r="N161" s="17">
        <v>0</v>
      </c>
      <c r="O161" s="17">
        <f t="shared" si="18"/>
        <v>60818.05</v>
      </c>
      <c r="P161" s="17">
        <v>60628.58</v>
      </c>
      <c r="Q161" s="17">
        <v>0</v>
      </c>
      <c r="R161" s="17">
        <v>189.47</v>
      </c>
      <c r="S161" s="17">
        <f t="shared" si="19"/>
        <v>-3469.850000000006</v>
      </c>
      <c r="T161" s="17">
        <f t="shared" si="20"/>
        <v>1880690.22</v>
      </c>
      <c r="U161" s="17">
        <v>1874845</v>
      </c>
      <c r="V161" s="17">
        <v>0</v>
      </c>
      <c r="W161" s="17">
        <v>5845.22</v>
      </c>
      <c r="X161" s="17">
        <f t="shared" si="21"/>
        <v>1410610.3399999999</v>
      </c>
      <c r="Y161" s="17">
        <v>1408019.15</v>
      </c>
      <c r="Z161" s="17">
        <v>0</v>
      </c>
      <c r="AA161" s="17">
        <v>2591.19</v>
      </c>
      <c r="AB161" s="17">
        <f t="shared" si="22"/>
        <v>470079.8800000001</v>
      </c>
      <c r="AC161" s="31">
        <f t="shared" si="23"/>
        <v>0.7500492771212475</v>
      </c>
      <c r="AD161" s="15" t="s">
        <v>44</v>
      </c>
      <c r="AE161" s="15" t="s">
        <v>395</v>
      </c>
      <c r="AF161" s="18"/>
      <c r="AG161" s="18"/>
      <c r="AH161" s="18">
        <f t="shared" si="16"/>
        <v>1410610.3399999999</v>
      </c>
    </row>
    <row r="162" spans="1:34" ht="15" customHeight="1">
      <c r="A162" s="13">
        <v>157</v>
      </c>
      <c r="B162" s="14"/>
      <c r="C162" s="15" t="s">
        <v>160</v>
      </c>
      <c r="D162" s="14" t="s">
        <v>394</v>
      </c>
      <c r="E162" s="14" t="s">
        <v>129</v>
      </c>
      <c r="F162" s="16">
        <v>70</v>
      </c>
      <c r="G162" s="17">
        <v>4199</v>
      </c>
      <c r="H162" s="17">
        <v>6.5</v>
      </c>
      <c r="I162" s="17">
        <v>6.5</v>
      </c>
      <c r="J162" s="17">
        <v>0</v>
      </c>
      <c r="K162" s="17">
        <f t="shared" si="17"/>
        <v>28135.98</v>
      </c>
      <c r="L162" s="17">
        <v>27293.5</v>
      </c>
      <c r="M162" s="17">
        <v>0</v>
      </c>
      <c r="N162" s="17">
        <v>842.48</v>
      </c>
      <c r="O162" s="17">
        <f t="shared" si="18"/>
        <v>24464.01</v>
      </c>
      <c r="P162" s="17">
        <v>24377.92</v>
      </c>
      <c r="Q162" s="17">
        <v>0</v>
      </c>
      <c r="R162" s="17">
        <v>86.09</v>
      </c>
      <c r="S162" s="17">
        <f t="shared" si="19"/>
        <v>3671.970000000001</v>
      </c>
      <c r="T162" s="17">
        <f t="shared" si="20"/>
        <v>904215.24</v>
      </c>
      <c r="U162" s="17">
        <v>892287.5</v>
      </c>
      <c r="V162" s="17">
        <v>0</v>
      </c>
      <c r="W162" s="17">
        <v>11927.74</v>
      </c>
      <c r="X162" s="17">
        <f t="shared" si="21"/>
        <v>785709.3</v>
      </c>
      <c r="Y162" s="17">
        <v>783587.81</v>
      </c>
      <c r="Z162" s="17">
        <v>0</v>
      </c>
      <c r="AA162" s="17">
        <v>2121.49</v>
      </c>
      <c r="AB162" s="17">
        <f t="shared" si="22"/>
        <v>118505.93999999994</v>
      </c>
      <c r="AC162" s="31">
        <f t="shared" si="23"/>
        <v>0.86894056331101</v>
      </c>
      <c r="AD162" s="15" t="s">
        <v>44</v>
      </c>
      <c r="AE162" s="15" t="s">
        <v>396</v>
      </c>
      <c r="AF162" s="18"/>
      <c r="AG162" s="18"/>
      <c r="AH162" s="18">
        <f t="shared" si="16"/>
        <v>785709.3</v>
      </c>
    </row>
    <row r="163" spans="1:34" ht="15" customHeight="1">
      <c r="A163" s="13">
        <v>158</v>
      </c>
      <c r="B163" s="14"/>
      <c r="C163" s="15" t="s">
        <v>160</v>
      </c>
      <c r="D163" s="14" t="s">
        <v>397</v>
      </c>
      <c r="E163" s="14" t="s">
        <v>113</v>
      </c>
      <c r="F163" s="16">
        <v>40</v>
      </c>
      <c r="G163" s="17">
        <v>2663.82</v>
      </c>
      <c r="H163" s="17">
        <v>6.05</v>
      </c>
      <c r="I163" s="17">
        <v>6.05</v>
      </c>
      <c r="J163" s="17">
        <v>0</v>
      </c>
      <c r="K163" s="17">
        <f t="shared" si="17"/>
        <v>16491.72</v>
      </c>
      <c r="L163" s="17">
        <v>16116.2</v>
      </c>
      <c r="M163" s="17">
        <v>0</v>
      </c>
      <c r="N163" s="17">
        <v>375.52</v>
      </c>
      <c r="O163" s="17">
        <f t="shared" si="18"/>
        <v>14027.83</v>
      </c>
      <c r="P163" s="17">
        <v>14027.83</v>
      </c>
      <c r="Q163" s="17">
        <v>0</v>
      </c>
      <c r="R163" s="17">
        <v>0</v>
      </c>
      <c r="S163" s="17">
        <f t="shared" si="19"/>
        <v>2463.8900000000012</v>
      </c>
      <c r="T163" s="17">
        <f t="shared" si="20"/>
        <v>563030.87</v>
      </c>
      <c r="U163" s="17">
        <v>555274.08</v>
      </c>
      <c r="V163" s="17">
        <v>0</v>
      </c>
      <c r="W163" s="17">
        <v>7756.79</v>
      </c>
      <c r="X163" s="17">
        <f t="shared" si="21"/>
        <v>512041.88</v>
      </c>
      <c r="Y163" s="17">
        <v>511160.27</v>
      </c>
      <c r="Z163" s="17">
        <v>0</v>
      </c>
      <c r="AA163" s="17">
        <v>881.61</v>
      </c>
      <c r="AB163" s="17">
        <f t="shared" si="22"/>
        <v>50988.98999999999</v>
      </c>
      <c r="AC163" s="31">
        <f t="shared" si="23"/>
        <v>0.9094383759100101</v>
      </c>
      <c r="AD163" s="15" t="s">
        <v>44</v>
      </c>
      <c r="AE163" s="15" t="s">
        <v>398</v>
      </c>
      <c r="AF163" s="18"/>
      <c r="AG163" s="18"/>
      <c r="AH163" s="18">
        <f t="shared" si="16"/>
        <v>512041.88</v>
      </c>
    </row>
    <row r="164" spans="1:34" ht="15" customHeight="1">
      <c r="A164" s="13">
        <v>159</v>
      </c>
      <c r="B164" s="14"/>
      <c r="C164" s="15" t="s">
        <v>160</v>
      </c>
      <c r="D164" s="14" t="s">
        <v>397</v>
      </c>
      <c r="E164" s="14" t="s">
        <v>132</v>
      </c>
      <c r="F164" s="16">
        <v>40</v>
      </c>
      <c r="G164" s="17">
        <v>2605.58</v>
      </c>
      <c r="H164" s="17">
        <v>6.05</v>
      </c>
      <c r="I164" s="17">
        <v>6.05</v>
      </c>
      <c r="J164" s="17">
        <v>0</v>
      </c>
      <c r="K164" s="17">
        <f t="shared" si="17"/>
        <v>15922.77</v>
      </c>
      <c r="L164" s="17">
        <v>15763.87</v>
      </c>
      <c r="M164" s="17">
        <v>0</v>
      </c>
      <c r="N164" s="17">
        <v>158.9</v>
      </c>
      <c r="O164" s="17">
        <f t="shared" si="18"/>
        <v>15193.36</v>
      </c>
      <c r="P164" s="17">
        <v>15193.36</v>
      </c>
      <c r="Q164" s="17">
        <v>0</v>
      </c>
      <c r="R164" s="17">
        <v>0</v>
      </c>
      <c r="S164" s="17">
        <f t="shared" si="19"/>
        <v>729.4099999999999</v>
      </c>
      <c r="T164" s="17">
        <f t="shared" si="20"/>
        <v>546494.7899999999</v>
      </c>
      <c r="U164" s="17">
        <v>543405.19</v>
      </c>
      <c r="V164" s="17">
        <v>0</v>
      </c>
      <c r="W164" s="17">
        <v>3089.6</v>
      </c>
      <c r="X164" s="17">
        <f t="shared" si="21"/>
        <v>523412.09</v>
      </c>
      <c r="Y164" s="17">
        <v>522666.83</v>
      </c>
      <c r="Z164" s="17">
        <v>0</v>
      </c>
      <c r="AA164" s="17">
        <v>745.26</v>
      </c>
      <c r="AB164" s="17">
        <f t="shared" si="22"/>
        <v>23082.699999999895</v>
      </c>
      <c r="AC164" s="31">
        <f t="shared" si="23"/>
        <v>0.957762268877257</v>
      </c>
      <c r="AD164" s="15" t="s">
        <v>44</v>
      </c>
      <c r="AE164" s="15" t="s">
        <v>399</v>
      </c>
      <c r="AF164" s="18"/>
      <c r="AG164" s="18"/>
      <c r="AH164" s="18">
        <f t="shared" si="16"/>
        <v>523412.09</v>
      </c>
    </row>
    <row r="165" spans="1:34" ht="15" customHeight="1">
      <c r="A165" s="13">
        <v>160</v>
      </c>
      <c r="B165" s="14"/>
      <c r="C165" s="15" t="s">
        <v>160</v>
      </c>
      <c r="D165" s="14" t="s">
        <v>397</v>
      </c>
      <c r="E165" s="14" t="s">
        <v>400</v>
      </c>
      <c r="F165" s="16">
        <v>131</v>
      </c>
      <c r="G165" s="17">
        <v>6513.19</v>
      </c>
      <c r="H165" s="17">
        <v>6.05</v>
      </c>
      <c r="I165" s="17">
        <v>6.05</v>
      </c>
      <c r="J165" s="17">
        <v>0</v>
      </c>
      <c r="K165" s="17">
        <f t="shared" si="17"/>
        <v>40039.48</v>
      </c>
      <c r="L165" s="17">
        <v>39405.12</v>
      </c>
      <c r="M165" s="17">
        <v>0</v>
      </c>
      <c r="N165" s="17">
        <v>634.36</v>
      </c>
      <c r="O165" s="17">
        <f t="shared" si="18"/>
        <v>38569.11</v>
      </c>
      <c r="P165" s="17">
        <v>38171.71</v>
      </c>
      <c r="Q165" s="17">
        <v>0</v>
      </c>
      <c r="R165" s="17">
        <v>397.4</v>
      </c>
      <c r="S165" s="17">
        <f t="shared" si="19"/>
        <v>1470.3700000000026</v>
      </c>
      <c r="T165" s="17">
        <f t="shared" si="20"/>
        <v>1371324.73</v>
      </c>
      <c r="U165" s="17">
        <v>1358228.15</v>
      </c>
      <c r="V165" s="17">
        <v>0</v>
      </c>
      <c r="W165" s="17">
        <v>13096.58</v>
      </c>
      <c r="X165" s="17">
        <f t="shared" si="21"/>
        <v>1264804.5499999998</v>
      </c>
      <c r="Y165" s="17">
        <v>1261078.17</v>
      </c>
      <c r="Z165" s="17">
        <v>0</v>
      </c>
      <c r="AA165" s="17">
        <v>3726.38</v>
      </c>
      <c r="AB165" s="17">
        <f t="shared" si="22"/>
        <v>106520.18000000017</v>
      </c>
      <c r="AC165" s="31">
        <f t="shared" si="23"/>
        <v>0.9223231539038896</v>
      </c>
      <c r="AD165" s="15" t="s">
        <v>44</v>
      </c>
      <c r="AE165" s="15" t="s">
        <v>401</v>
      </c>
      <c r="AF165" s="18"/>
      <c r="AG165" s="18"/>
      <c r="AH165" s="18">
        <f t="shared" si="16"/>
        <v>1264804.5499999998</v>
      </c>
    </row>
    <row r="166" spans="1:34" ht="15" customHeight="1">
      <c r="A166" s="13">
        <v>161</v>
      </c>
      <c r="B166" s="14"/>
      <c r="C166" s="15" t="s">
        <v>160</v>
      </c>
      <c r="D166" s="14" t="s">
        <v>54</v>
      </c>
      <c r="E166" s="14" t="s">
        <v>83</v>
      </c>
      <c r="F166" s="16">
        <v>80</v>
      </c>
      <c r="G166" s="17">
        <v>5402.53</v>
      </c>
      <c r="H166" s="17">
        <v>6.05</v>
      </c>
      <c r="I166" s="17">
        <v>6.05</v>
      </c>
      <c r="J166" s="17">
        <v>0</v>
      </c>
      <c r="K166" s="17">
        <f t="shared" si="17"/>
        <v>33697.22</v>
      </c>
      <c r="L166" s="17">
        <v>32685.51</v>
      </c>
      <c r="M166" s="17">
        <v>0</v>
      </c>
      <c r="N166" s="17">
        <v>1011.71</v>
      </c>
      <c r="O166" s="17">
        <f t="shared" si="18"/>
        <v>31622.6</v>
      </c>
      <c r="P166" s="17">
        <v>31622.6</v>
      </c>
      <c r="Q166" s="17">
        <v>0</v>
      </c>
      <c r="R166" s="17">
        <v>0</v>
      </c>
      <c r="S166" s="17">
        <f t="shared" si="19"/>
        <v>2074.6200000000026</v>
      </c>
      <c r="T166" s="17">
        <f t="shared" si="20"/>
        <v>1145365.2899999998</v>
      </c>
      <c r="U166" s="17">
        <v>1126096.65</v>
      </c>
      <c r="V166" s="17">
        <v>0</v>
      </c>
      <c r="W166" s="17">
        <v>19268.64</v>
      </c>
      <c r="X166" s="17">
        <f t="shared" si="21"/>
        <v>1004336.78</v>
      </c>
      <c r="Y166" s="17">
        <v>1003524.17</v>
      </c>
      <c r="Z166" s="17">
        <v>0</v>
      </c>
      <c r="AA166" s="17">
        <v>812.61</v>
      </c>
      <c r="AB166" s="17">
        <f t="shared" si="22"/>
        <v>141028.50999999978</v>
      </c>
      <c r="AC166" s="31">
        <f t="shared" si="23"/>
        <v>0.8768702777783672</v>
      </c>
      <c r="AD166" s="15" t="s">
        <v>44</v>
      </c>
      <c r="AE166" s="15" t="s">
        <v>402</v>
      </c>
      <c r="AF166" s="18"/>
      <c r="AG166" s="18"/>
      <c r="AH166" s="18">
        <f t="shared" si="16"/>
        <v>1004336.78</v>
      </c>
    </row>
    <row r="167" spans="1:34" ht="15" customHeight="1">
      <c r="A167" s="13">
        <v>162</v>
      </c>
      <c r="B167" s="14"/>
      <c r="C167" s="15" t="s">
        <v>160</v>
      </c>
      <c r="D167" s="14" t="s">
        <v>54</v>
      </c>
      <c r="E167" s="14" t="s">
        <v>202</v>
      </c>
      <c r="F167" s="16">
        <v>45</v>
      </c>
      <c r="G167" s="17">
        <v>2781.1</v>
      </c>
      <c r="H167" s="17">
        <v>6.5</v>
      </c>
      <c r="I167" s="17">
        <v>6.5</v>
      </c>
      <c r="J167" s="17">
        <v>0</v>
      </c>
      <c r="K167" s="17">
        <f t="shared" si="17"/>
        <v>18370.08</v>
      </c>
      <c r="L167" s="17">
        <v>18077.15</v>
      </c>
      <c r="M167" s="17">
        <v>0</v>
      </c>
      <c r="N167" s="17">
        <v>292.93</v>
      </c>
      <c r="O167" s="17">
        <f t="shared" si="18"/>
        <v>16632.65</v>
      </c>
      <c r="P167" s="17">
        <v>16632.65</v>
      </c>
      <c r="Q167" s="17">
        <v>0</v>
      </c>
      <c r="R167" s="17">
        <v>0</v>
      </c>
      <c r="S167" s="17">
        <f t="shared" si="19"/>
        <v>1737.4300000000003</v>
      </c>
      <c r="T167" s="17">
        <f t="shared" si="20"/>
        <v>594391.4299999999</v>
      </c>
      <c r="U167" s="17">
        <v>588369.6</v>
      </c>
      <c r="V167" s="17">
        <v>0</v>
      </c>
      <c r="W167" s="17">
        <v>6021.83</v>
      </c>
      <c r="X167" s="17">
        <f t="shared" si="21"/>
        <v>550378.1000000001</v>
      </c>
      <c r="Y167" s="17">
        <v>548721.8</v>
      </c>
      <c r="Z167" s="17">
        <v>0</v>
      </c>
      <c r="AA167" s="17">
        <v>1656.3</v>
      </c>
      <c r="AB167" s="17">
        <f t="shared" si="22"/>
        <v>44013.32999999984</v>
      </c>
      <c r="AC167" s="31">
        <f t="shared" si="23"/>
        <v>0.9259522803012152</v>
      </c>
      <c r="AD167" s="15" t="s">
        <v>44</v>
      </c>
      <c r="AE167" s="15" t="s">
        <v>403</v>
      </c>
      <c r="AF167" s="18"/>
      <c r="AG167" s="18"/>
      <c r="AH167" s="18">
        <f t="shared" si="16"/>
        <v>550378.1000000001</v>
      </c>
    </row>
    <row r="168" spans="1:34" ht="15" customHeight="1">
      <c r="A168" s="13">
        <v>163</v>
      </c>
      <c r="B168" s="14"/>
      <c r="C168" s="15" t="s">
        <v>160</v>
      </c>
      <c r="D168" s="14" t="s">
        <v>54</v>
      </c>
      <c r="E168" s="14" t="s">
        <v>404</v>
      </c>
      <c r="F168" s="16">
        <v>61</v>
      </c>
      <c r="G168" s="17">
        <v>2752.3</v>
      </c>
      <c r="H168" s="17">
        <v>6.05</v>
      </c>
      <c r="I168" s="17">
        <v>6.05</v>
      </c>
      <c r="J168" s="17">
        <v>0</v>
      </c>
      <c r="K168" s="17">
        <f t="shared" si="17"/>
        <v>16728.04</v>
      </c>
      <c r="L168" s="17">
        <v>16651.56</v>
      </c>
      <c r="M168" s="17">
        <v>0</v>
      </c>
      <c r="N168" s="17">
        <v>76.48</v>
      </c>
      <c r="O168" s="17">
        <f t="shared" si="18"/>
        <v>16899.6</v>
      </c>
      <c r="P168" s="17">
        <v>16899</v>
      </c>
      <c r="Q168" s="17">
        <v>0</v>
      </c>
      <c r="R168" s="17">
        <v>0.6</v>
      </c>
      <c r="S168" s="17">
        <f t="shared" si="19"/>
        <v>-171.55999999999767</v>
      </c>
      <c r="T168" s="17">
        <f t="shared" si="20"/>
        <v>575838.14</v>
      </c>
      <c r="U168" s="17">
        <v>573728.64</v>
      </c>
      <c r="V168" s="17">
        <v>0</v>
      </c>
      <c r="W168" s="17">
        <v>2109.5</v>
      </c>
      <c r="X168" s="17">
        <f t="shared" si="21"/>
        <v>564121.83</v>
      </c>
      <c r="Y168" s="17">
        <v>563000.72</v>
      </c>
      <c r="Z168" s="17">
        <v>0</v>
      </c>
      <c r="AA168" s="17">
        <v>1121.11</v>
      </c>
      <c r="AB168" s="17">
        <f t="shared" si="22"/>
        <v>11716.310000000056</v>
      </c>
      <c r="AC168" s="31">
        <f t="shared" si="23"/>
        <v>0.9796534665105718</v>
      </c>
      <c r="AD168" s="15" t="s">
        <v>228</v>
      </c>
      <c r="AE168" s="15" t="s">
        <v>405</v>
      </c>
      <c r="AF168" s="18"/>
      <c r="AG168" s="18"/>
      <c r="AH168" s="18">
        <f t="shared" si="16"/>
        <v>564121.83</v>
      </c>
    </row>
    <row r="169" spans="1:34" ht="15" customHeight="1">
      <c r="A169" s="13">
        <v>164</v>
      </c>
      <c r="B169" s="14"/>
      <c r="C169" s="15" t="s">
        <v>160</v>
      </c>
      <c r="D169" s="14" t="s">
        <v>54</v>
      </c>
      <c r="E169" s="14" t="s">
        <v>406</v>
      </c>
      <c r="F169" s="16">
        <v>121</v>
      </c>
      <c r="G169" s="17">
        <v>7232.1</v>
      </c>
      <c r="H169" s="17">
        <v>6.5</v>
      </c>
      <c r="I169" s="17">
        <v>6.5</v>
      </c>
      <c r="J169" s="17">
        <v>0</v>
      </c>
      <c r="K169" s="17">
        <f t="shared" si="17"/>
        <v>49505.98</v>
      </c>
      <c r="L169" s="17">
        <v>47008.65</v>
      </c>
      <c r="M169" s="17">
        <v>0</v>
      </c>
      <c r="N169" s="17">
        <v>2497.33</v>
      </c>
      <c r="O169" s="17">
        <f t="shared" si="18"/>
        <v>34718.45</v>
      </c>
      <c r="P169" s="17">
        <v>34674.63</v>
      </c>
      <c r="Q169" s="17">
        <v>0</v>
      </c>
      <c r="R169" s="17">
        <v>43.82</v>
      </c>
      <c r="S169" s="17">
        <f t="shared" si="19"/>
        <v>14787.530000000006</v>
      </c>
      <c r="T169" s="17">
        <f t="shared" si="20"/>
        <v>1194551.74</v>
      </c>
      <c r="U169" s="17">
        <v>1178969.8</v>
      </c>
      <c r="V169" s="17">
        <v>0</v>
      </c>
      <c r="W169" s="17">
        <v>15581.94</v>
      </c>
      <c r="X169" s="17">
        <f t="shared" si="21"/>
        <v>858902.15</v>
      </c>
      <c r="Y169" s="17">
        <v>858213.68</v>
      </c>
      <c r="Z169" s="17">
        <v>0</v>
      </c>
      <c r="AA169" s="17">
        <v>688.47</v>
      </c>
      <c r="AB169" s="17">
        <f t="shared" si="22"/>
        <v>335649.58999999997</v>
      </c>
      <c r="AC169" s="31">
        <f t="shared" si="23"/>
        <v>0.7190162813709517</v>
      </c>
      <c r="AD169" s="15" t="s">
        <v>44</v>
      </c>
      <c r="AE169" s="15" t="s">
        <v>407</v>
      </c>
      <c r="AF169" s="18"/>
      <c r="AG169" s="18"/>
      <c r="AH169" s="18">
        <f t="shared" si="16"/>
        <v>858902.15</v>
      </c>
    </row>
    <row r="170" spans="1:34" ht="15" customHeight="1">
      <c r="A170" s="13">
        <v>165</v>
      </c>
      <c r="B170" s="14"/>
      <c r="C170" s="15" t="s">
        <v>160</v>
      </c>
      <c r="D170" s="14" t="s">
        <v>408</v>
      </c>
      <c r="E170" s="14" t="s">
        <v>409</v>
      </c>
      <c r="F170" s="16">
        <v>63</v>
      </c>
      <c r="G170" s="17">
        <v>3641.09</v>
      </c>
      <c r="H170" s="17">
        <v>6.05</v>
      </c>
      <c r="I170" s="17">
        <v>6.05</v>
      </c>
      <c r="J170" s="17">
        <v>0</v>
      </c>
      <c r="K170" s="17">
        <f t="shared" si="17"/>
        <v>22343.59</v>
      </c>
      <c r="L170" s="17">
        <v>22028.78</v>
      </c>
      <c r="M170" s="17">
        <v>0</v>
      </c>
      <c r="N170" s="17">
        <v>314.81</v>
      </c>
      <c r="O170" s="17">
        <f t="shared" si="18"/>
        <v>20564.6</v>
      </c>
      <c r="P170" s="17">
        <v>20564.6</v>
      </c>
      <c r="Q170" s="17">
        <v>0</v>
      </c>
      <c r="R170" s="17">
        <v>0</v>
      </c>
      <c r="S170" s="17">
        <f t="shared" si="19"/>
        <v>1778.9900000000016</v>
      </c>
      <c r="T170" s="17">
        <f t="shared" si="20"/>
        <v>763588.7000000001</v>
      </c>
      <c r="U170" s="17">
        <v>758552.79</v>
      </c>
      <c r="V170" s="17">
        <v>0</v>
      </c>
      <c r="W170" s="17">
        <v>5035.91</v>
      </c>
      <c r="X170" s="17">
        <f t="shared" si="21"/>
        <v>717295.34</v>
      </c>
      <c r="Y170" s="17">
        <v>717001.13</v>
      </c>
      <c r="Z170" s="17">
        <v>0</v>
      </c>
      <c r="AA170" s="17">
        <v>294.21</v>
      </c>
      <c r="AB170" s="17">
        <f t="shared" si="22"/>
        <v>46293.3600000001</v>
      </c>
      <c r="AC170" s="31">
        <f t="shared" si="23"/>
        <v>0.9393739587817367</v>
      </c>
      <c r="AD170" s="15" t="s">
        <v>44</v>
      </c>
      <c r="AE170" s="15" t="s">
        <v>410</v>
      </c>
      <c r="AF170" s="18"/>
      <c r="AG170" s="18"/>
      <c r="AH170" s="18">
        <f t="shared" si="16"/>
        <v>717295.34</v>
      </c>
    </row>
    <row r="171" spans="1:34" ht="15" customHeight="1">
      <c r="A171" s="13">
        <v>166</v>
      </c>
      <c r="B171" s="14"/>
      <c r="C171" s="15" t="s">
        <v>160</v>
      </c>
      <c r="D171" s="14" t="s">
        <v>411</v>
      </c>
      <c r="E171" s="14" t="s">
        <v>71</v>
      </c>
      <c r="F171" s="16">
        <v>84</v>
      </c>
      <c r="G171" s="17">
        <v>4629</v>
      </c>
      <c r="H171" s="17">
        <v>6.05</v>
      </c>
      <c r="I171" s="17">
        <v>6.05</v>
      </c>
      <c r="J171" s="17">
        <v>0</v>
      </c>
      <c r="K171" s="17">
        <f t="shared" si="17"/>
        <v>28566.16</v>
      </c>
      <c r="L171" s="17">
        <v>28005.68</v>
      </c>
      <c r="M171" s="17">
        <v>0</v>
      </c>
      <c r="N171" s="17">
        <v>560.48</v>
      </c>
      <c r="O171" s="17">
        <f t="shared" si="18"/>
        <v>26030.8</v>
      </c>
      <c r="P171" s="17">
        <v>26030.63</v>
      </c>
      <c r="Q171" s="17">
        <v>0</v>
      </c>
      <c r="R171" s="17">
        <v>0.17</v>
      </c>
      <c r="S171" s="17">
        <f t="shared" si="19"/>
        <v>2535.3600000000006</v>
      </c>
      <c r="T171" s="17">
        <f t="shared" si="20"/>
        <v>973565.38</v>
      </c>
      <c r="U171" s="17">
        <v>963089.56</v>
      </c>
      <c r="V171" s="17">
        <v>0</v>
      </c>
      <c r="W171" s="17">
        <v>10475.82</v>
      </c>
      <c r="X171" s="17">
        <f t="shared" si="21"/>
        <v>892938.35</v>
      </c>
      <c r="Y171" s="17">
        <v>891048.99</v>
      </c>
      <c r="Z171" s="17">
        <v>0</v>
      </c>
      <c r="AA171" s="17">
        <v>1889.36</v>
      </c>
      <c r="AB171" s="17">
        <f t="shared" si="22"/>
        <v>80627.03000000003</v>
      </c>
      <c r="AC171" s="31">
        <f t="shared" si="23"/>
        <v>0.917183754007358</v>
      </c>
      <c r="AD171" s="15" t="s">
        <v>292</v>
      </c>
      <c r="AE171" s="15" t="s">
        <v>412</v>
      </c>
      <c r="AF171" s="18"/>
      <c r="AG171" s="18"/>
      <c r="AH171" s="18">
        <f t="shared" si="16"/>
        <v>892938.35</v>
      </c>
    </row>
    <row r="172" spans="1:34" ht="15" customHeight="1">
      <c r="A172" s="13">
        <v>167</v>
      </c>
      <c r="B172" s="14"/>
      <c r="C172" s="15" t="s">
        <v>160</v>
      </c>
      <c r="D172" s="14" t="s">
        <v>411</v>
      </c>
      <c r="E172" s="14" t="s">
        <v>93</v>
      </c>
      <c r="F172" s="16">
        <v>7</v>
      </c>
      <c r="G172" s="17">
        <v>671.5</v>
      </c>
      <c r="H172" s="17">
        <v>6.05</v>
      </c>
      <c r="I172" s="17">
        <v>6.05</v>
      </c>
      <c r="J172" s="17">
        <v>0</v>
      </c>
      <c r="K172" s="17">
        <f t="shared" si="17"/>
        <v>4354.87</v>
      </c>
      <c r="L172" s="17">
        <v>4062.58</v>
      </c>
      <c r="M172" s="17">
        <v>0</v>
      </c>
      <c r="N172" s="17">
        <v>292.29</v>
      </c>
      <c r="O172" s="17">
        <f t="shared" si="18"/>
        <v>1611.12</v>
      </c>
      <c r="P172" s="17">
        <v>1611.12</v>
      </c>
      <c r="Q172" s="17">
        <v>0</v>
      </c>
      <c r="R172" s="17">
        <v>0</v>
      </c>
      <c r="S172" s="17">
        <f t="shared" si="19"/>
        <v>2743.75</v>
      </c>
      <c r="T172" s="17">
        <f t="shared" si="20"/>
        <v>145117.68</v>
      </c>
      <c r="U172" s="17">
        <v>140008.65</v>
      </c>
      <c r="V172" s="17">
        <v>0</v>
      </c>
      <c r="W172" s="17">
        <v>5109.03</v>
      </c>
      <c r="X172" s="17">
        <f t="shared" si="21"/>
        <v>74106.15</v>
      </c>
      <c r="Y172" s="17">
        <v>73982.36</v>
      </c>
      <c r="Z172" s="17">
        <v>0</v>
      </c>
      <c r="AA172" s="17">
        <v>123.79</v>
      </c>
      <c r="AB172" s="17">
        <f t="shared" si="22"/>
        <v>71011.53</v>
      </c>
      <c r="AC172" s="31">
        <f t="shared" si="23"/>
        <v>0.5106624499509639</v>
      </c>
      <c r="AD172" s="15" t="s">
        <v>44</v>
      </c>
      <c r="AE172" s="15" t="s">
        <v>413</v>
      </c>
      <c r="AF172" s="18"/>
      <c r="AG172" s="18"/>
      <c r="AH172" s="18">
        <f t="shared" si="16"/>
        <v>74106.15</v>
      </c>
    </row>
    <row r="173" spans="1:34" ht="15" customHeight="1">
      <c r="A173" s="13">
        <v>168</v>
      </c>
      <c r="B173" s="14"/>
      <c r="C173" s="15" t="s">
        <v>160</v>
      </c>
      <c r="D173" s="14" t="s">
        <v>411</v>
      </c>
      <c r="E173" s="14" t="s">
        <v>93</v>
      </c>
      <c r="F173" s="16">
        <v>70</v>
      </c>
      <c r="G173" s="17">
        <v>6109.8</v>
      </c>
      <c r="H173" s="17">
        <v>6.5</v>
      </c>
      <c r="I173" s="17">
        <v>6.5</v>
      </c>
      <c r="J173" s="17">
        <v>0</v>
      </c>
      <c r="K173" s="17">
        <f t="shared" si="17"/>
        <v>41898.34</v>
      </c>
      <c r="L173" s="17">
        <v>39713.7</v>
      </c>
      <c r="M173" s="17">
        <v>0</v>
      </c>
      <c r="N173" s="17">
        <v>2184.64</v>
      </c>
      <c r="O173" s="17">
        <f t="shared" si="18"/>
        <v>39360.880000000005</v>
      </c>
      <c r="P173" s="17">
        <v>38800.62</v>
      </c>
      <c r="Q173" s="17">
        <v>0</v>
      </c>
      <c r="R173" s="17">
        <v>560.26</v>
      </c>
      <c r="S173" s="17">
        <f t="shared" si="19"/>
        <v>2537.459999999992</v>
      </c>
      <c r="T173" s="17">
        <f t="shared" si="20"/>
        <v>1336833.27</v>
      </c>
      <c r="U173" s="17">
        <v>1299552.3</v>
      </c>
      <c r="V173" s="17">
        <v>0</v>
      </c>
      <c r="W173" s="17">
        <v>37280.97</v>
      </c>
      <c r="X173" s="17">
        <f t="shared" si="21"/>
        <v>1035443.7300000001</v>
      </c>
      <c r="Y173" s="17">
        <v>1030030.56</v>
      </c>
      <c r="Z173" s="17">
        <v>0</v>
      </c>
      <c r="AA173" s="17">
        <v>5413.17</v>
      </c>
      <c r="AB173" s="17">
        <f t="shared" si="22"/>
        <v>301389.5399999999</v>
      </c>
      <c r="AC173" s="31">
        <f t="shared" si="23"/>
        <v>0.7745496414822172</v>
      </c>
      <c r="AD173" s="15" t="s">
        <v>44</v>
      </c>
      <c r="AE173" s="15" t="s">
        <v>413</v>
      </c>
      <c r="AF173" s="18"/>
      <c r="AG173" s="18"/>
      <c r="AH173" s="18">
        <f t="shared" si="16"/>
        <v>1035443.7300000001</v>
      </c>
    </row>
    <row r="174" spans="1:34" ht="15" customHeight="1">
      <c r="A174" s="13">
        <v>169</v>
      </c>
      <c r="B174" s="14"/>
      <c r="C174" s="15" t="s">
        <v>160</v>
      </c>
      <c r="D174" s="14" t="s">
        <v>414</v>
      </c>
      <c r="E174" s="14" t="s">
        <v>415</v>
      </c>
      <c r="F174" s="16">
        <v>74</v>
      </c>
      <c r="G174" s="17">
        <v>3809.5</v>
      </c>
      <c r="H174" s="17">
        <v>6.5</v>
      </c>
      <c r="I174" s="17">
        <v>6.5</v>
      </c>
      <c r="J174" s="17">
        <v>0</v>
      </c>
      <c r="K174" s="17">
        <f t="shared" si="17"/>
        <v>25347.03</v>
      </c>
      <c r="L174" s="17">
        <v>24761.75</v>
      </c>
      <c r="M174" s="17">
        <v>0</v>
      </c>
      <c r="N174" s="17">
        <v>585.28</v>
      </c>
      <c r="O174" s="17">
        <f t="shared" si="18"/>
        <v>33510.91</v>
      </c>
      <c r="P174" s="17">
        <v>31634.33</v>
      </c>
      <c r="Q174" s="17">
        <v>0</v>
      </c>
      <c r="R174" s="17">
        <v>1876.58</v>
      </c>
      <c r="S174" s="17">
        <f t="shared" si="19"/>
        <v>-8163.880000000005</v>
      </c>
      <c r="T174" s="17">
        <f t="shared" si="20"/>
        <v>819970.53</v>
      </c>
      <c r="U174" s="17">
        <v>809227.64</v>
      </c>
      <c r="V174" s="17">
        <v>0</v>
      </c>
      <c r="W174" s="17">
        <v>10742.89</v>
      </c>
      <c r="X174" s="17">
        <f t="shared" si="21"/>
        <v>732866.01</v>
      </c>
      <c r="Y174" s="17">
        <v>729763.26</v>
      </c>
      <c r="Z174" s="17">
        <v>0</v>
      </c>
      <c r="AA174" s="17">
        <v>3102.75</v>
      </c>
      <c r="AB174" s="17">
        <f t="shared" si="22"/>
        <v>87104.52000000002</v>
      </c>
      <c r="AC174" s="31">
        <f t="shared" si="23"/>
        <v>0.893771157848807</v>
      </c>
      <c r="AD174" s="15" t="s">
        <v>44</v>
      </c>
      <c r="AE174" s="15" t="s">
        <v>416</v>
      </c>
      <c r="AF174" s="18"/>
      <c r="AG174" s="18"/>
      <c r="AH174" s="18">
        <f t="shared" si="16"/>
        <v>732866.01</v>
      </c>
    </row>
    <row r="175" spans="1:34" ht="15" customHeight="1">
      <c r="A175" s="13">
        <v>170</v>
      </c>
      <c r="B175" s="14"/>
      <c r="C175" s="15" t="s">
        <v>160</v>
      </c>
      <c r="D175" s="14" t="s">
        <v>151</v>
      </c>
      <c r="E175" s="14" t="s">
        <v>197</v>
      </c>
      <c r="F175" s="16">
        <v>57</v>
      </c>
      <c r="G175" s="17">
        <v>2682.1</v>
      </c>
      <c r="H175" s="17">
        <v>6.05</v>
      </c>
      <c r="I175" s="17">
        <v>6.05</v>
      </c>
      <c r="J175" s="17">
        <v>0</v>
      </c>
      <c r="K175" s="17">
        <f t="shared" si="17"/>
        <v>16468.54</v>
      </c>
      <c r="L175" s="17">
        <v>16226.85</v>
      </c>
      <c r="M175" s="17">
        <v>0</v>
      </c>
      <c r="N175" s="17">
        <v>241.69</v>
      </c>
      <c r="O175" s="17">
        <f t="shared" si="18"/>
        <v>15983.289999999999</v>
      </c>
      <c r="P175" s="17">
        <v>15981.06</v>
      </c>
      <c r="Q175" s="17">
        <v>0</v>
      </c>
      <c r="R175" s="17">
        <v>2.23</v>
      </c>
      <c r="S175" s="17">
        <f t="shared" si="19"/>
        <v>485.2500000000018</v>
      </c>
      <c r="T175" s="17">
        <f t="shared" si="20"/>
        <v>563465.63</v>
      </c>
      <c r="U175" s="17">
        <v>559626.56</v>
      </c>
      <c r="V175" s="17">
        <v>0</v>
      </c>
      <c r="W175" s="17">
        <v>3839.07</v>
      </c>
      <c r="X175" s="17">
        <f t="shared" si="21"/>
        <v>530420.63</v>
      </c>
      <c r="Y175" s="17">
        <v>529745.29</v>
      </c>
      <c r="Z175" s="17">
        <v>0</v>
      </c>
      <c r="AA175" s="17">
        <v>675.34</v>
      </c>
      <c r="AB175" s="17">
        <f t="shared" si="22"/>
        <v>33045</v>
      </c>
      <c r="AC175" s="31">
        <f t="shared" si="23"/>
        <v>0.9413540094717046</v>
      </c>
      <c r="AD175" s="15" t="s">
        <v>44</v>
      </c>
      <c r="AE175" s="15" t="s">
        <v>417</v>
      </c>
      <c r="AF175" s="18"/>
      <c r="AG175" s="18"/>
      <c r="AH175" s="18">
        <f t="shared" si="16"/>
        <v>530420.63</v>
      </c>
    </row>
    <row r="176" spans="1:34" ht="15" customHeight="1">
      <c r="A176" s="13">
        <v>171</v>
      </c>
      <c r="B176" s="14"/>
      <c r="C176" s="15" t="s">
        <v>160</v>
      </c>
      <c r="D176" s="14" t="s">
        <v>418</v>
      </c>
      <c r="E176" s="14">
        <v>128</v>
      </c>
      <c r="F176" s="16">
        <v>39</v>
      </c>
      <c r="G176" s="17">
        <v>2525.5</v>
      </c>
      <c r="H176" s="17">
        <v>6.05</v>
      </c>
      <c r="I176" s="17">
        <v>6.05</v>
      </c>
      <c r="J176" s="17">
        <v>0</v>
      </c>
      <c r="K176" s="17">
        <f t="shared" si="17"/>
        <v>15279.38</v>
      </c>
      <c r="L176" s="17">
        <v>15279.38</v>
      </c>
      <c r="M176" s="17">
        <v>0</v>
      </c>
      <c r="N176" s="17">
        <v>0</v>
      </c>
      <c r="O176" s="17">
        <f t="shared" si="18"/>
        <v>609.4</v>
      </c>
      <c r="P176" s="17">
        <v>609.4</v>
      </c>
      <c r="Q176" s="17">
        <v>0</v>
      </c>
      <c r="R176" s="17">
        <v>0</v>
      </c>
      <c r="S176" s="17">
        <f t="shared" si="19"/>
        <v>14669.98</v>
      </c>
      <c r="T176" s="17">
        <f t="shared" si="20"/>
        <v>528883.55</v>
      </c>
      <c r="U176" s="17">
        <v>518968.09</v>
      </c>
      <c r="V176" s="17">
        <v>0</v>
      </c>
      <c r="W176" s="17">
        <v>9915.46</v>
      </c>
      <c r="X176" s="17">
        <f t="shared" si="21"/>
        <v>305749.28</v>
      </c>
      <c r="Y176" s="17">
        <v>304792.69</v>
      </c>
      <c r="Z176" s="17">
        <v>0</v>
      </c>
      <c r="AA176" s="17">
        <v>956.59</v>
      </c>
      <c r="AB176" s="17">
        <f t="shared" si="22"/>
        <v>223134.27000000002</v>
      </c>
      <c r="AC176" s="31">
        <f t="shared" si="23"/>
        <v>0.5781032138360136</v>
      </c>
      <c r="AD176" s="15" t="s">
        <v>94</v>
      </c>
      <c r="AE176" s="15" t="s">
        <v>419</v>
      </c>
      <c r="AF176" s="18"/>
      <c r="AG176" s="18"/>
      <c r="AH176" s="18">
        <f t="shared" si="16"/>
        <v>305749.28</v>
      </c>
    </row>
    <row r="177" spans="1:34" ht="15" customHeight="1">
      <c r="A177" s="13">
        <v>172</v>
      </c>
      <c r="B177" s="14"/>
      <c r="C177" s="15" t="s">
        <v>160</v>
      </c>
      <c r="D177" s="14" t="s">
        <v>420</v>
      </c>
      <c r="E177" s="14" t="s">
        <v>51</v>
      </c>
      <c r="F177" s="16">
        <v>51</v>
      </c>
      <c r="G177" s="17">
        <v>2212.2</v>
      </c>
      <c r="H177" s="17">
        <v>6.05</v>
      </c>
      <c r="I177" s="17">
        <v>6.05</v>
      </c>
      <c r="J177" s="17">
        <v>0</v>
      </c>
      <c r="K177" s="17">
        <f t="shared" si="17"/>
        <v>13996.92</v>
      </c>
      <c r="L177" s="17">
        <v>13383.95</v>
      </c>
      <c r="M177" s="17">
        <v>0</v>
      </c>
      <c r="N177" s="17">
        <v>612.97</v>
      </c>
      <c r="O177" s="17">
        <f t="shared" si="18"/>
        <v>8392.25</v>
      </c>
      <c r="P177" s="17">
        <v>8392.25</v>
      </c>
      <c r="Q177" s="17">
        <v>0</v>
      </c>
      <c r="R177" s="17">
        <v>0</v>
      </c>
      <c r="S177" s="17">
        <f t="shared" si="19"/>
        <v>5604.67</v>
      </c>
      <c r="T177" s="17">
        <f t="shared" si="20"/>
        <v>469360.76</v>
      </c>
      <c r="U177" s="17">
        <v>461214.7</v>
      </c>
      <c r="V177" s="17">
        <v>0</v>
      </c>
      <c r="W177" s="17">
        <v>8146.06</v>
      </c>
      <c r="X177" s="17">
        <f t="shared" si="21"/>
        <v>331393.06</v>
      </c>
      <c r="Y177" s="17">
        <v>330759.45</v>
      </c>
      <c r="Z177" s="17">
        <v>0</v>
      </c>
      <c r="AA177" s="17">
        <v>633.61</v>
      </c>
      <c r="AB177" s="17">
        <f t="shared" si="22"/>
        <v>137967.7</v>
      </c>
      <c r="AC177" s="31">
        <f t="shared" si="23"/>
        <v>0.7060519077052798</v>
      </c>
      <c r="AD177" s="15" t="s">
        <v>44</v>
      </c>
      <c r="AE177" s="15" t="s">
        <v>421</v>
      </c>
      <c r="AF177" s="18"/>
      <c r="AG177" s="18"/>
      <c r="AH177" s="18">
        <f t="shared" si="16"/>
        <v>331393.06</v>
      </c>
    </row>
    <row r="178" spans="1:34" ht="15" customHeight="1">
      <c r="A178" s="13">
        <v>173</v>
      </c>
      <c r="B178" s="14"/>
      <c r="C178" s="15" t="s">
        <v>160</v>
      </c>
      <c r="D178" s="14" t="s">
        <v>123</v>
      </c>
      <c r="E178" s="14" t="s">
        <v>113</v>
      </c>
      <c r="F178" s="16">
        <v>21</v>
      </c>
      <c r="G178" s="17">
        <v>1064.2</v>
      </c>
      <c r="H178" s="17">
        <v>6.05</v>
      </c>
      <c r="I178" s="17">
        <v>6.05</v>
      </c>
      <c r="J178" s="17">
        <v>0</v>
      </c>
      <c r="K178" s="17">
        <f t="shared" si="17"/>
        <v>6654.63</v>
      </c>
      <c r="L178" s="17">
        <v>6438.47</v>
      </c>
      <c r="M178" s="17">
        <v>0</v>
      </c>
      <c r="N178" s="17">
        <v>216.16</v>
      </c>
      <c r="O178" s="17">
        <f t="shared" si="18"/>
        <v>5401.12</v>
      </c>
      <c r="P178" s="17">
        <v>5401.12</v>
      </c>
      <c r="Q178" s="17">
        <v>0</v>
      </c>
      <c r="R178" s="17">
        <v>0</v>
      </c>
      <c r="S178" s="17">
        <f t="shared" si="19"/>
        <v>1253.5100000000002</v>
      </c>
      <c r="T178" s="17">
        <f t="shared" si="20"/>
        <v>225053.01</v>
      </c>
      <c r="U178" s="17">
        <v>221815.73</v>
      </c>
      <c r="V178" s="17">
        <v>0</v>
      </c>
      <c r="W178" s="17">
        <v>3237.28</v>
      </c>
      <c r="X178" s="17">
        <f t="shared" si="21"/>
        <v>190770.78</v>
      </c>
      <c r="Y178" s="17">
        <v>190710.15</v>
      </c>
      <c r="Z178" s="17">
        <v>0</v>
      </c>
      <c r="AA178" s="17">
        <v>60.63</v>
      </c>
      <c r="AB178" s="17">
        <f t="shared" si="22"/>
        <v>34282.23000000001</v>
      </c>
      <c r="AC178" s="31">
        <f t="shared" si="23"/>
        <v>0.8476704221818673</v>
      </c>
      <c r="AD178" s="15" t="s">
        <v>44</v>
      </c>
      <c r="AE178" s="15" t="s">
        <v>422</v>
      </c>
      <c r="AF178" s="18"/>
      <c r="AG178" s="18"/>
      <c r="AH178" s="18">
        <f t="shared" si="16"/>
        <v>190770.78</v>
      </c>
    </row>
    <row r="179" spans="1:34" ht="15" customHeight="1">
      <c r="A179" s="13">
        <v>174</v>
      </c>
      <c r="B179" s="14"/>
      <c r="C179" s="15" t="s">
        <v>160</v>
      </c>
      <c r="D179" s="14" t="s">
        <v>423</v>
      </c>
      <c r="E179" s="14" t="s">
        <v>252</v>
      </c>
      <c r="F179" s="16">
        <v>18</v>
      </c>
      <c r="G179" s="17">
        <v>1156.28</v>
      </c>
      <c r="H179" s="17">
        <v>6.05</v>
      </c>
      <c r="I179" s="17">
        <v>6.05</v>
      </c>
      <c r="J179" s="17">
        <v>0</v>
      </c>
      <c r="K179" s="17">
        <f t="shared" si="17"/>
        <v>7154.18</v>
      </c>
      <c r="L179" s="17">
        <v>6995.54</v>
      </c>
      <c r="M179" s="17">
        <v>0</v>
      </c>
      <c r="N179" s="17">
        <v>158.64</v>
      </c>
      <c r="O179" s="17">
        <f t="shared" si="18"/>
        <v>6445.96</v>
      </c>
      <c r="P179" s="17">
        <v>6433.77</v>
      </c>
      <c r="Q179" s="17">
        <v>0</v>
      </c>
      <c r="R179" s="17">
        <v>12.19</v>
      </c>
      <c r="S179" s="17">
        <f t="shared" si="19"/>
        <v>708.2200000000003</v>
      </c>
      <c r="T179" s="17">
        <f t="shared" si="20"/>
        <v>239336.35</v>
      </c>
      <c r="U179" s="17">
        <v>236961.88</v>
      </c>
      <c r="V179" s="17">
        <v>0</v>
      </c>
      <c r="W179" s="17">
        <v>2374.47</v>
      </c>
      <c r="X179" s="17">
        <f t="shared" si="21"/>
        <v>216476.74</v>
      </c>
      <c r="Y179" s="17">
        <v>216229.31</v>
      </c>
      <c r="Z179" s="17">
        <v>0</v>
      </c>
      <c r="AA179" s="17">
        <v>247.43</v>
      </c>
      <c r="AB179" s="17">
        <f t="shared" si="22"/>
        <v>22859.610000000015</v>
      </c>
      <c r="AC179" s="31">
        <f t="shared" si="23"/>
        <v>0.9044875130752181</v>
      </c>
      <c r="AD179" s="15" t="s">
        <v>44</v>
      </c>
      <c r="AE179" s="15" t="s">
        <v>424</v>
      </c>
      <c r="AF179" s="18"/>
      <c r="AG179" s="18"/>
      <c r="AH179" s="18">
        <f t="shared" si="16"/>
        <v>216476.74</v>
      </c>
    </row>
    <row r="180" spans="1:34" ht="15" customHeight="1">
      <c r="A180" s="13">
        <v>175</v>
      </c>
      <c r="B180" s="14"/>
      <c r="C180" s="15" t="s">
        <v>160</v>
      </c>
      <c r="D180" s="14" t="s">
        <v>423</v>
      </c>
      <c r="E180" s="14" t="s">
        <v>425</v>
      </c>
      <c r="F180" s="16">
        <v>70</v>
      </c>
      <c r="G180" s="17">
        <v>4697.8</v>
      </c>
      <c r="H180" s="17">
        <v>6.5</v>
      </c>
      <c r="I180" s="17">
        <v>6.5</v>
      </c>
      <c r="J180" s="17">
        <v>0</v>
      </c>
      <c r="K180" s="17">
        <f t="shared" si="17"/>
        <v>31345.8</v>
      </c>
      <c r="L180" s="17">
        <v>30535.7</v>
      </c>
      <c r="M180" s="17">
        <v>0</v>
      </c>
      <c r="N180" s="17">
        <v>810.1</v>
      </c>
      <c r="O180" s="17">
        <f t="shared" si="18"/>
        <v>30485.07</v>
      </c>
      <c r="P180" s="17">
        <v>30204.23</v>
      </c>
      <c r="Q180" s="17">
        <v>0</v>
      </c>
      <c r="R180" s="17">
        <v>280.84</v>
      </c>
      <c r="S180" s="17">
        <f t="shared" si="19"/>
        <v>860.7299999999996</v>
      </c>
      <c r="T180" s="17">
        <f t="shared" si="20"/>
        <v>1011780.8</v>
      </c>
      <c r="U180" s="17">
        <v>998282.5</v>
      </c>
      <c r="V180" s="17">
        <v>0</v>
      </c>
      <c r="W180" s="17">
        <v>13498.3</v>
      </c>
      <c r="X180" s="17">
        <f t="shared" si="21"/>
        <v>894774.7899999999</v>
      </c>
      <c r="Y180" s="17">
        <v>891764.57</v>
      </c>
      <c r="Z180" s="17">
        <v>0</v>
      </c>
      <c r="AA180" s="17">
        <v>3010.22</v>
      </c>
      <c r="AB180" s="17">
        <f t="shared" si="22"/>
        <v>117006.01000000013</v>
      </c>
      <c r="AC180" s="31">
        <f t="shared" si="23"/>
        <v>0.8843563645406197</v>
      </c>
      <c r="AD180" s="15" t="s">
        <v>44</v>
      </c>
      <c r="AE180" s="15" t="s">
        <v>426</v>
      </c>
      <c r="AF180" s="18"/>
      <c r="AG180" s="18"/>
      <c r="AH180" s="18">
        <f t="shared" si="16"/>
        <v>894774.7899999999</v>
      </c>
    </row>
    <row r="181" spans="1:34" ht="15" customHeight="1">
      <c r="A181" s="13">
        <v>176</v>
      </c>
      <c r="B181" s="14"/>
      <c r="C181" s="15" t="s">
        <v>160</v>
      </c>
      <c r="D181" s="14" t="s">
        <v>423</v>
      </c>
      <c r="E181" s="14" t="s">
        <v>425</v>
      </c>
      <c r="F181" s="16">
        <v>24</v>
      </c>
      <c r="G181" s="17">
        <v>2135.2</v>
      </c>
      <c r="H181" s="17">
        <v>6.05</v>
      </c>
      <c r="I181" s="17">
        <v>6.05</v>
      </c>
      <c r="J181" s="17">
        <v>0</v>
      </c>
      <c r="K181" s="17">
        <f t="shared" si="17"/>
        <v>13574.83</v>
      </c>
      <c r="L181" s="17">
        <v>12918.02</v>
      </c>
      <c r="M181" s="17">
        <v>0</v>
      </c>
      <c r="N181" s="17">
        <v>656.81</v>
      </c>
      <c r="O181" s="17">
        <f t="shared" si="18"/>
        <v>10983.81</v>
      </c>
      <c r="P181" s="17">
        <v>10983.81</v>
      </c>
      <c r="Q181" s="17">
        <v>0</v>
      </c>
      <c r="R181" s="17">
        <v>0</v>
      </c>
      <c r="S181" s="17">
        <f t="shared" si="19"/>
        <v>2591.0200000000004</v>
      </c>
      <c r="T181" s="17">
        <f t="shared" si="20"/>
        <v>455699.86</v>
      </c>
      <c r="U181" s="17">
        <v>445082.98</v>
      </c>
      <c r="V181" s="17">
        <v>0</v>
      </c>
      <c r="W181" s="17">
        <v>10616.88</v>
      </c>
      <c r="X181" s="17">
        <f t="shared" si="21"/>
        <v>352735.29</v>
      </c>
      <c r="Y181" s="17">
        <v>352378.42</v>
      </c>
      <c r="Z181" s="17">
        <v>0</v>
      </c>
      <c r="AA181" s="17">
        <v>356.87</v>
      </c>
      <c r="AB181" s="17">
        <f t="shared" si="22"/>
        <v>102964.57</v>
      </c>
      <c r="AC181" s="31">
        <f t="shared" si="23"/>
        <v>0.7740517848743689</v>
      </c>
      <c r="AD181" s="15" t="s">
        <v>44</v>
      </c>
      <c r="AE181" s="15" t="s">
        <v>426</v>
      </c>
      <c r="AF181" s="18"/>
      <c r="AG181" s="18"/>
      <c r="AH181" s="18">
        <f t="shared" si="16"/>
        <v>352735.29</v>
      </c>
    </row>
    <row r="182" spans="1:34" ht="15" customHeight="1">
      <c r="A182" s="13">
        <v>177</v>
      </c>
      <c r="B182" s="14"/>
      <c r="C182" s="15" t="s">
        <v>160</v>
      </c>
      <c r="D182" s="14" t="s">
        <v>423</v>
      </c>
      <c r="E182" s="14">
        <v>115</v>
      </c>
      <c r="F182" s="16">
        <v>49</v>
      </c>
      <c r="G182" s="17">
        <v>5076.3</v>
      </c>
      <c r="H182" s="17">
        <v>6.5</v>
      </c>
      <c r="I182" s="17">
        <v>6.5</v>
      </c>
      <c r="J182" s="17">
        <v>0</v>
      </c>
      <c r="K182" s="17">
        <f t="shared" si="17"/>
        <v>33744.65</v>
      </c>
      <c r="L182" s="17">
        <v>32995.97</v>
      </c>
      <c r="M182" s="17">
        <v>0</v>
      </c>
      <c r="N182" s="17">
        <v>748.68</v>
      </c>
      <c r="O182" s="17">
        <f t="shared" si="18"/>
        <v>19584.34</v>
      </c>
      <c r="P182" s="17">
        <v>19576.98</v>
      </c>
      <c r="Q182" s="17">
        <v>0</v>
      </c>
      <c r="R182" s="17">
        <v>7.36</v>
      </c>
      <c r="S182" s="17">
        <f t="shared" si="19"/>
        <v>14160.310000000001</v>
      </c>
      <c r="T182" s="17">
        <f t="shared" si="20"/>
        <v>1089448.6800000002</v>
      </c>
      <c r="U182" s="17">
        <v>1070875.84</v>
      </c>
      <c r="V182" s="17">
        <v>0</v>
      </c>
      <c r="W182" s="17">
        <v>18572.84</v>
      </c>
      <c r="X182" s="17">
        <f t="shared" si="21"/>
        <v>585312.7599999999</v>
      </c>
      <c r="Y182" s="17">
        <v>578496.44</v>
      </c>
      <c r="Z182" s="17">
        <v>0</v>
      </c>
      <c r="AA182" s="17">
        <v>6816.32</v>
      </c>
      <c r="AB182" s="17">
        <f t="shared" si="22"/>
        <v>504135.9200000003</v>
      </c>
      <c r="AC182" s="31">
        <f t="shared" si="23"/>
        <v>0.5372559265480957</v>
      </c>
      <c r="AD182" s="15" t="s">
        <v>44</v>
      </c>
      <c r="AE182" s="15" t="s">
        <v>427</v>
      </c>
      <c r="AF182" s="18"/>
      <c r="AG182" s="18"/>
      <c r="AH182" s="18">
        <f t="shared" si="16"/>
        <v>585312.7599999999</v>
      </c>
    </row>
    <row r="183" spans="1:34" ht="15" customHeight="1">
      <c r="A183" s="13">
        <v>178</v>
      </c>
      <c r="B183" s="14"/>
      <c r="C183" s="15" t="s">
        <v>160</v>
      </c>
      <c r="D183" s="14" t="s">
        <v>428</v>
      </c>
      <c r="E183" s="14" t="s">
        <v>186</v>
      </c>
      <c r="F183" s="16">
        <v>22</v>
      </c>
      <c r="G183" s="17">
        <v>920.7</v>
      </c>
      <c r="H183" s="17">
        <v>6.05</v>
      </c>
      <c r="I183" s="17">
        <v>6.05</v>
      </c>
      <c r="J183" s="17">
        <v>0</v>
      </c>
      <c r="K183" s="17">
        <f t="shared" si="17"/>
        <v>5681.94</v>
      </c>
      <c r="L183" s="17">
        <v>5570.28</v>
      </c>
      <c r="M183" s="17">
        <v>0</v>
      </c>
      <c r="N183" s="17">
        <v>111.66</v>
      </c>
      <c r="O183" s="17">
        <f t="shared" si="18"/>
        <v>5245.16</v>
      </c>
      <c r="P183" s="17">
        <v>5245.16</v>
      </c>
      <c r="Q183" s="17">
        <v>0</v>
      </c>
      <c r="R183" s="17">
        <v>0</v>
      </c>
      <c r="S183" s="17">
        <f t="shared" si="19"/>
        <v>436.77999999999975</v>
      </c>
      <c r="T183" s="17">
        <f t="shared" si="20"/>
        <v>194583.97</v>
      </c>
      <c r="U183" s="17">
        <v>192011.47</v>
      </c>
      <c r="V183" s="17">
        <v>0</v>
      </c>
      <c r="W183" s="17">
        <v>2572.5</v>
      </c>
      <c r="X183" s="17">
        <f t="shared" si="21"/>
        <v>171312.62000000002</v>
      </c>
      <c r="Y183" s="17">
        <v>171140.73</v>
      </c>
      <c r="Z183" s="17">
        <v>0</v>
      </c>
      <c r="AA183" s="17">
        <v>171.89</v>
      </c>
      <c r="AB183" s="17">
        <f t="shared" si="22"/>
        <v>23271.349999999977</v>
      </c>
      <c r="AC183" s="31">
        <f t="shared" si="23"/>
        <v>0.8804045883121823</v>
      </c>
      <c r="AD183" s="15" t="s">
        <v>44</v>
      </c>
      <c r="AE183" s="15" t="s">
        <v>429</v>
      </c>
      <c r="AF183" s="18"/>
      <c r="AG183" s="18"/>
      <c r="AH183" s="18">
        <f t="shared" si="16"/>
        <v>171312.62000000002</v>
      </c>
    </row>
    <row r="184" spans="1:34" ht="15" customHeight="1">
      <c r="A184" s="13">
        <v>179</v>
      </c>
      <c r="B184" s="14"/>
      <c r="C184" s="15" t="s">
        <v>160</v>
      </c>
      <c r="D184" s="14" t="s">
        <v>428</v>
      </c>
      <c r="E184" s="14" t="s">
        <v>430</v>
      </c>
      <c r="F184" s="16">
        <v>33</v>
      </c>
      <c r="G184" s="17">
        <v>1367.2</v>
      </c>
      <c r="H184" s="17">
        <v>6.05</v>
      </c>
      <c r="I184" s="17">
        <v>6.05</v>
      </c>
      <c r="J184" s="17">
        <v>0</v>
      </c>
      <c r="K184" s="17">
        <f t="shared" si="17"/>
        <v>8530.24</v>
      </c>
      <c r="L184" s="17">
        <v>8271.66</v>
      </c>
      <c r="M184" s="17">
        <v>0</v>
      </c>
      <c r="N184" s="17">
        <v>258.58</v>
      </c>
      <c r="O184" s="17">
        <f t="shared" si="18"/>
        <v>7718.09</v>
      </c>
      <c r="P184" s="17">
        <v>7718.09</v>
      </c>
      <c r="Q184" s="17">
        <v>0</v>
      </c>
      <c r="R184" s="17">
        <v>0</v>
      </c>
      <c r="S184" s="17">
        <f t="shared" si="19"/>
        <v>812.1499999999996</v>
      </c>
      <c r="T184" s="17">
        <f t="shared" si="20"/>
        <v>290933.56</v>
      </c>
      <c r="U184" s="17">
        <v>284993.74</v>
      </c>
      <c r="V184" s="17">
        <v>0</v>
      </c>
      <c r="W184" s="17">
        <v>5939.82</v>
      </c>
      <c r="X184" s="17">
        <f t="shared" si="21"/>
        <v>253484.78</v>
      </c>
      <c r="Y184" s="17">
        <v>252831.03</v>
      </c>
      <c r="Z184" s="17">
        <v>0</v>
      </c>
      <c r="AA184" s="17">
        <v>653.75</v>
      </c>
      <c r="AB184" s="17">
        <f t="shared" si="22"/>
        <v>37448.78</v>
      </c>
      <c r="AC184" s="31">
        <f t="shared" si="23"/>
        <v>0.8712806456566922</v>
      </c>
      <c r="AD184" s="15" t="s">
        <v>44</v>
      </c>
      <c r="AE184" s="15" t="s">
        <v>431</v>
      </c>
      <c r="AF184" s="18"/>
      <c r="AG184" s="18"/>
      <c r="AH184" s="18">
        <f t="shared" si="16"/>
        <v>253484.78</v>
      </c>
    </row>
    <row r="185" spans="1:34" ht="15" customHeight="1">
      <c r="A185" s="13">
        <v>180</v>
      </c>
      <c r="B185" s="14"/>
      <c r="C185" s="15" t="s">
        <v>160</v>
      </c>
      <c r="D185" s="14" t="s">
        <v>428</v>
      </c>
      <c r="E185" s="14" t="s">
        <v>432</v>
      </c>
      <c r="F185" s="16">
        <v>108</v>
      </c>
      <c r="G185" s="17">
        <v>5502.1</v>
      </c>
      <c r="H185" s="17">
        <v>6.05</v>
      </c>
      <c r="I185" s="17">
        <v>6.05</v>
      </c>
      <c r="J185" s="17">
        <v>0</v>
      </c>
      <c r="K185" s="17">
        <f t="shared" si="17"/>
        <v>34615.97</v>
      </c>
      <c r="L185" s="17">
        <v>33287.92</v>
      </c>
      <c r="M185" s="17">
        <v>0</v>
      </c>
      <c r="N185" s="17">
        <v>1328.05</v>
      </c>
      <c r="O185" s="17">
        <f t="shared" si="18"/>
        <v>30061.29</v>
      </c>
      <c r="P185" s="17">
        <v>30059.18</v>
      </c>
      <c r="Q185" s="17">
        <v>0</v>
      </c>
      <c r="R185" s="17">
        <v>2.11</v>
      </c>
      <c r="S185" s="17">
        <f t="shared" si="19"/>
        <v>4554.68</v>
      </c>
      <c r="T185" s="17">
        <f t="shared" si="20"/>
        <v>1173562.5699999998</v>
      </c>
      <c r="U185" s="17">
        <v>1145820.39</v>
      </c>
      <c r="V185" s="17">
        <v>0</v>
      </c>
      <c r="W185" s="17">
        <v>27742.18</v>
      </c>
      <c r="X185" s="17">
        <f t="shared" si="21"/>
        <v>974184.81</v>
      </c>
      <c r="Y185" s="17">
        <v>973385.67</v>
      </c>
      <c r="Z185" s="17">
        <v>0</v>
      </c>
      <c r="AA185" s="17">
        <v>799.14</v>
      </c>
      <c r="AB185" s="17">
        <f t="shared" si="22"/>
        <v>199377.75999999978</v>
      </c>
      <c r="AC185" s="31">
        <f t="shared" si="23"/>
        <v>0.8301089647056485</v>
      </c>
      <c r="AD185" s="15" t="s">
        <v>44</v>
      </c>
      <c r="AE185" s="15" t="s">
        <v>433</v>
      </c>
      <c r="AF185" s="18"/>
      <c r="AG185" s="18"/>
      <c r="AH185" s="18">
        <f t="shared" si="16"/>
        <v>974184.81</v>
      </c>
    </row>
    <row r="186" spans="1:34" ht="15" customHeight="1">
      <c r="A186" s="13">
        <v>181</v>
      </c>
      <c r="B186" s="14"/>
      <c r="C186" s="15" t="s">
        <v>160</v>
      </c>
      <c r="D186" s="14" t="s">
        <v>428</v>
      </c>
      <c r="E186" s="14" t="s">
        <v>434</v>
      </c>
      <c r="F186" s="16">
        <v>52</v>
      </c>
      <c r="G186" s="17">
        <v>2910.6</v>
      </c>
      <c r="H186" s="17">
        <v>6.05</v>
      </c>
      <c r="I186" s="17">
        <v>6.05</v>
      </c>
      <c r="J186" s="17">
        <v>0</v>
      </c>
      <c r="K186" s="17">
        <f t="shared" si="17"/>
        <v>18007.69</v>
      </c>
      <c r="L186" s="17">
        <v>17609.26</v>
      </c>
      <c r="M186" s="17">
        <v>0</v>
      </c>
      <c r="N186" s="17">
        <v>398.43</v>
      </c>
      <c r="O186" s="17">
        <f t="shared" si="18"/>
        <v>15472.01</v>
      </c>
      <c r="P186" s="17">
        <v>15471.97</v>
      </c>
      <c r="Q186" s="17">
        <v>0</v>
      </c>
      <c r="R186" s="17">
        <v>0.04</v>
      </c>
      <c r="S186" s="17">
        <f t="shared" si="19"/>
        <v>2535.6799999999985</v>
      </c>
      <c r="T186" s="17">
        <f t="shared" si="20"/>
        <v>617058.94</v>
      </c>
      <c r="U186" s="17">
        <v>606959.12</v>
      </c>
      <c r="V186" s="17">
        <v>0</v>
      </c>
      <c r="W186" s="17">
        <v>10099.82</v>
      </c>
      <c r="X186" s="17">
        <f t="shared" si="21"/>
        <v>478796.84</v>
      </c>
      <c r="Y186" s="17">
        <v>477922.82</v>
      </c>
      <c r="Z186" s="17">
        <v>0</v>
      </c>
      <c r="AA186" s="17">
        <v>874.02</v>
      </c>
      <c r="AB186" s="17">
        <f t="shared" si="22"/>
        <v>138262.09999999992</v>
      </c>
      <c r="AC186" s="31">
        <f t="shared" si="23"/>
        <v>0.7759337219877247</v>
      </c>
      <c r="AD186" s="15" t="s">
        <v>44</v>
      </c>
      <c r="AE186" s="15" t="s">
        <v>435</v>
      </c>
      <c r="AF186" s="18"/>
      <c r="AG186" s="18"/>
      <c r="AH186" s="18">
        <f t="shared" si="16"/>
        <v>478796.84</v>
      </c>
    </row>
    <row r="187" spans="1:34" ht="15" customHeight="1">
      <c r="A187" s="13">
        <v>182</v>
      </c>
      <c r="B187" s="14"/>
      <c r="C187" s="15" t="s">
        <v>160</v>
      </c>
      <c r="D187" s="14" t="s">
        <v>428</v>
      </c>
      <c r="E187" s="14" t="s">
        <v>436</v>
      </c>
      <c r="F187" s="16">
        <v>88</v>
      </c>
      <c r="G187" s="17">
        <v>4016.9</v>
      </c>
      <c r="H187" s="17">
        <v>6.05</v>
      </c>
      <c r="I187" s="17">
        <v>6.05</v>
      </c>
      <c r="J187" s="17">
        <v>0</v>
      </c>
      <c r="K187" s="17">
        <f t="shared" si="17"/>
        <v>25131.8</v>
      </c>
      <c r="L187" s="17">
        <v>24302.51</v>
      </c>
      <c r="M187" s="17">
        <v>0</v>
      </c>
      <c r="N187" s="17">
        <v>829.29</v>
      </c>
      <c r="O187" s="17">
        <f t="shared" si="18"/>
        <v>21942.47</v>
      </c>
      <c r="P187" s="17">
        <v>21941.95</v>
      </c>
      <c r="Q187" s="17">
        <v>0</v>
      </c>
      <c r="R187" s="17">
        <v>0.52</v>
      </c>
      <c r="S187" s="17">
        <f t="shared" si="19"/>
        <v>3189.329999999998</v>
      </c>
      <c r="T187" s="17">
        <f t="shared" si="20"/>
        <v>854399.85</v>
      </c>
      <c r="U187" s="17">
        <v>837877.39</v>
      </c>
      <c r="V187" s="17">
        <v>0</v>
      </c>
      <c r="W187" s="17">
        <v>16522.46</v>
      </c>
      <c r="X187" s="17">
        <f t="shared" si="21"/>
        <v>724190.3899999999</v>
      </c>
      <c r="Y187" s="17">
        <v>723249.82</v>
      </c>
      <c r="Z187" s="17">
        <v>0</v>
      </c>
      <c r="AA187" s="17">
        <v>940.57</v>
      </c>
      <c r="AB187" s="17">
        <f t="shared" si="22"/>
        <v>130209.46000000008</v>
      </c>
      <c r="AC187" s="31">
        <f t="shared" si="23"/>
        <v>0.8476012606977867</v>
      </c>
      <c r="AD187" s="15" t="s">
        <v>44</v>
      </c>
      <c r="AE187" s="15" t="s">
        <v>437</v>
      </c>
      <c r="AF187" s="18"/>
      <c r="AG187" s="18"/>
      <c r="AH187" s="18">
        <f t="shared" si="16"/>
        <v>724190.3899999999</v>
      </c>
    </row>
    <row r="188" spans="1:34" ht="15" customHeight="1">
      <c r="A188" s="13">
        <v>183</v>
      </c>
      <c r="B188" s="14"/>
      <c r="C188" s="15" t="s">
        <v>160</v>
      </c>
      <c r="D188" s="14" t="s">
        <v>428</v>
      </c>
      <c r="E188" s="14" t="s">
        <v>438</v>
      </c>
      <c r="F188" s="16">
        <v>78</v>
      </c>
      <c r="G188" s="17">
        <v>3690.7</v>
      </c>
      <c r="H188" s="17">
        <v>6.05</v>
      </c>
      <c r="I188" s="17">
        <v>6.05</v>
      </c>
      <c r="J188" s="17">
        <v>0</v>
      </c>
      <c r="K188" s="17">
        <f t="shared" si="17"/>
        <v>22957.13</v>
      </c>
      <c r="L188" s="17">
        <v>22328.9</v>
      </c>
      <c r="M188" s="17">
        <v>0</v>
      </c>
      <c r="N188" s="17">
        <v>628.23</v>
      </c>
      <c r="O188" s="17">
        <f t="shared" si="18"/>
        <v>21380.49</v>
      </c>
      <c r="P188" s="17">
        <v>21380.13</v>
      </c>
      <c r="Q188" s="17">
        <v>0</v>
      </c>
      <c r="R188" s="17">
        <v>0.36</v>
      </c>
      <c r="S188" s="17">
        <f t="shared" si="19"/>
        <v>1576.6399999999994</v>
      </c>
      <c r="T188" s="17">
        <f t="shared" si="20"/>
        <v>781363.2699999999</v>
      </c>
      <c r="U188" s="17">
        <v>770314.95</v>
      </c>
      <c r="V188" s="17">
        <v>0</v>
      </c>
      <c r="W188" s="17">
        <v>11048.32</v>
      </c>
      <c r="X188" s="17">
        <f t="shared" si="21"/>
        <v>692812.73</v>
      </c>
      <c r="Y188" s="17">
        <v>691692.26</v>
      </c>
      <c r="Z188" s="17">
        <v>0</v>
      </c>
      <c r="AA188" s="17">
        <v>1120.47</v>
      </c>
      <c r="AB188" s="17">
        <f t="shared" si="22"/>
        <v>88550.53999999992</v>
      </c>
      <c r="AC188" s="31">
        <f t="shared" si="23"/>
        <v>0.886671739765807</v>
      </c>
      <c r="AD188" s="15" t="s">
        <v>44</v>
      </c>
      <c r="AE188" s="15" t="s">
        <v>439</v>
      </c>
      <c r="AF188" s="18"/>
      <c r="AG188" s="18"/>
      <c r="AH188" s="18">
        <f t="shared" si="16"/>
        <v>692812.73</v>
      </c>
    </row>
    <row r="189" spans="1:34" ht="15" customHeight="1">
      <c r="A189" s="13">
        <v>184</v>
      </c>
      <c r="B189" s="14"/>
      <c r="C189" s="15" t="s">
        <v>160</v>
      </c>
      <c r="D189" s="14" t="s">
        <v>428</v>
      </c>
      <c r="E189" s="14" t="s">
        <v>440</v>
      </c>
      <c r="F189" s="16">
        <v>61</v>
      </c>
      <c r="G189" s="17">
        <v>2840.8</v>
      </c>
      <c r="H189" s="17">
        <v>6.05</v>
      </c>
      <c r="I189" s="17">
        <v>6.05</v>
      </c>
      <c r="J189" s="17">
        <v>0</v>
      </c>
      <c r="K189" s="17">
        <f t="shared" si="17"/>
        <v>17629.39</v>
      </c>
      <c r="L189" s="17">
        <v>17186.98</v>
      </c>
      <c r="M189" s="17">
        <v>0</v>
      </c>
      <c r="N189" s="17">
        <v>442.41</v>
      </c>
      <c r="O189" s="17">
        <f t="shared" si="18"/>
        <v>16852.79</v>
      </c>
      <c r="P189" s="17">
        <v>16852.79</v>
      </c>
      <c r="Q189" s="17">
        <v>0</v>
      </c>
      <c r="R189" s="17">
        <v>0</v>
      </c>
      <c r="S189" s="17">
        <f t="shared" si="19"/>
        <v>776.5999999999985</v>
      </c>
      <c r="T189" s="17">
        <f t="shared" si="20"/>
        <v>603592.86</v>
      </c>
      <c r="U189" s="17">
        <v>592971.27</v>
      </c>
      <c r="V189" s="17">
        <v>0</v>
      </c>
      <c r="W189" s="17">
        <v>10621.59</v>
      </c>
      <c r="X189" s="17">
        <f t="shared" si="21"/>
        <v>524297.2899999999</v>
      </c>
      <c r="Y189" s="17">
        <v>523574.41</v>
      </c>
      <c r="Z189" s="17">
        <v>0</v>
      </c>
      <c r="AA189" s="17">
        <v>722.88</v>
      </c>
      <c r="AB189" s="17">
        <f t="shared" si="22"/>
        <v>79295.57000000007</v>
      </c>
      <c r="AC189" s="31">
        <f t="shared" si="23"/>
        <v>0.868627388998604</v>
      </c>
      <c r="AD189" s="15" t="s">
        <v>44</v>
      </c>
      <c r="AE189" s="15" t="s">
        <v>441</v>
      </c>
      <c r="AF189" s="18"/>
      <c r="AG189" s="18"/>
      <c r="AH189" s="18">
        <f t="shared" si="16"/>
        <v>524297.2899999999</v>
      </c>
    </row>
    <row r="190" spans="1:34" ht="15" customHeight="1">
      <c r="A190" s="13">
        <v>185</v>
      </c>
      <c r="B190" s="14"/>
      <c r="C190" s="15" t="s">
        <v>160</v>
      </c>
      <c r="D190" s="14" t="s">
        <v>428</v>
      </c>
      <c r="E190" s="14" t="s">
        <v>442</v>
      </c>
      <c r="F190" s="16">
        <v>70</v>
      </c>
      <c r="G190" s="17">
        <v>2482.5</v>
      </c>
      <c r="H190" s="17">
        <v>6.05</v>
      </c>
      <c r="I190" s="17">
        <v>6.05</v>
      </c>
      <c r="J190" s="17">
        <v>0</v>
      </c>
      <c r="K190" s="17">
        <f t="shared" si="17"/>
        <v>15287.28</v>
      </c>
      <c r="L190" s="17">
        <v>15019.28</v>
      </c>
      <c r="M190" s="17">
        <v>0</v>
      </c>
      <c r="N190" s="17">
        <v>268</v>
      </c>
      <c r="O190" s="17">
        <f t="shared" si="18"/>
        <v>13070.63</v>
      </c>
      <c r="P190" s="17">
        <v>13069.56</v>
      </c>
      <c r="Q190" s="17">
        <v>0</v>
      </c>
      <c r="R190" s="17">
        <v>1.07</v>
      </c>
      <c r="S190" s="17">
        <f t="shared" si="19"/>
        <v>2216.6500000000015</v>
      </c>
      <c r="T190" s="17">
        <f t="shared" si="20"/>
        <v>522584.24</v>
      </c>
      <c r="U190" s="17">
        <v>517478.52</v>
      </c>
      <c r="V190" s="17">
        <v>0</v>
      </c>
      <c r="W190" s="17">
        <v>5105.72</v>
      </c>
      <c r="X190" s="17">
        <f t="shared" si="21"/>
        <v>482914.94</v>
      </c>
      <c r="Y190" s="17">
        <v>481994.79</v>
      </c>
      <c r="Z190" s="17">
        <v>0</v>
      </c>
      <c r="AA190" s="17">
        <v>920.15</v>
      </c>
      <c r="AB190" s="17">
        <f t="shared" si="22"/>
        <v>39669.29999999999</v>
      </c>
      <c r="AC190" s="31">
        <f t="shared" si="23"/>
        <v>0.9240901332960213</v>
      </c>
      <c r="AD190" s="15" t="s">
        <v>44</v>
      </c>
      <c r="AE190" s="15" t="s">
        <v>443</v>
      </c>
      <c r="AF190" s="18"/>
      <c r="AG190" s="18"/>
      <c r="AH190" s="18">
        <f t="shared" si="16"/>
        <v>482914.94</v>
      </c>
    </row>
    <row r="191" spans="1:34" ht="15" customHeight="1">
      <c r="A191" s="13">
        <v>186</v>
      </c>
      <c r="B191" s="14"/>
      <c r="C191" s="15" t="s">
        <v>160</v>
      </c>
      <c r="D191" s="14" t="s">
        <v>428</v>
      </c>
      <c r="E191" s="14" t="s">
        <v>354</v>
      </c>
      <c r="F191" s="16">
        <v>49</v>
      </c>
      <c r="G191" s="17">
        <v>2554.7</v>
      </c>
      <c r="H191" s="17">
        <v>6.05</v>
      </c>
      <c r="I191" s="17">
        <v>6.05</v>
      </c>
      <c r="J191" s="17">
        <v>0</v>
      </c>
      <c r="K191" s="17">
        <f t="shared" si="17"/>
        <v>16015.07</v>
      </c>
      <c r="L191" s="17">
        <v>15456.07</v>
      </c>
      <c r="M191" s="17">
        <v>0</v>
      </c>
      <c r="N191" s="17">
        <v>559</v>
      </c>
      <c r="O191" s="17">
        <f t="shared" si="18"/>
        <v>14470.79</v>
      </c>
      <c r="P191" s="17">
        <v>14411.79</v>
      </c>
      <c r="Q191" s="17">
        <v>0</v>
      </c>
      <c r="R191" s="17">
        <v>59</v>
      </c>
      <c r="S191" s="17">
        <f t="shared" si="19"/>
        <v>1544.2799999999988</v>
      </c>
      <c r="T191" s="17">
        <f t="shared" si="20"/>
        <v>544505.9199999999</v>
      </c>
      <c r="U191" s="17">
        <v>532492.21</v>
      </c>
      <c r="V191" s="17">
        <v>0</v>
      </c>
      <c r="W191" s="17">
        <v>12013.71</v>
      </c>
      <c r="X191" s="17">
        <f t="shared" si="21"/>
        <v>463150.87</v>
      </c>
      <c r="Y191" s="17">
        <v>460465.98</v>
      </c>
      <c r="Z191" s="17">
        <v>0</v>
      </c>
      <c r="AA191" s="17">
        <v>2684.89</v>
      </c>
      <c r="AB191" s="17">
        <f t="shared" si="22"/>
        <v>81355.04999999993</v>
      </c>
      <c r="AC191" s="31">
        <f t="shared" si="23"/>
        <v>0.8505892277534834</v>
      </c>
      <c r="AD191" s="15" t="s">
        <v>44</v>
      </c>
      <c r="AE191" s="15" t="s">
        <v>444</v>
      </c>
      <c r="AF191" s="18"/>
      <c r="AG191" s="18"/>
      <c r="AH191" s="18">
        <f t="shared" si="16"/>
        <v>463150.87</v>
      </c>
    </row>
    <row r="192" spans="1:34" ht="15" customHeight="1">
      <c r="A192" s="13">
        <v>187</v>
      </c>
      <c r="B192" s="14"/>
      <c r="C192" s="15" t="s">
        <v>160</v>
      </c>
      <c r="D192" s="14" t="s">
        <v>445</v>
      </c>
      <c r="E192" s="14" t="s">
        <v>446</v>
      </c>
      <c r="F192" s="16">
        <v>24</v>
      </c>
      <c r="G192" s="17">
        <v>1281</v>
      </c>
      <c r="H192" s="17">
        <v>6.05</v>
      </c>
      <c r="I192" s="17">
        <v>6.05</v>
      </c>
      <c r="J192" s="17">
        <v>0</v>
      </c>
      <c r="K192" s="17">
        <f t="shared" si="17"/>
        <v>7830.97</v>
      </c>
      <c r="L192" s="17">
        <v>7750.1</v>
      </c>
      <c r="M192" s="17">
        <v>0</v>
      </c>
      <c r="N192" s="17">
        <v>80.87</v>
      </c>
      <c r="O192" s="17">
        <f t="shared" si="18"/>
        <v>7808.42</v>
      </c>
      <c r="P192" s="17">
        <v>7808.42</v>
      </c>
      <c r="Q192" s="17">
        <v>0</v>
      </c>
      <c r="R192" s="17">
        <v>0</v>
      </c>
      <c r="S192" s="17">
        <f t="shared" si="19"/>
        <v>22.550000000000182</v>
      </c>
      <c r="T192" s="17">
        <f t="shared" si="20"/>
        <v>268303.52999999997</v>
      </c>
      <c r="U192" s="17">
        <v>267025.18</v>
      </c>
      <c r="V192" s="17">
        <v>0</v>
      </c>
      <c r="W192" s="17">
        <v>1278.35</v>
      </c>
      <c r="X192" s="17">
        <f t="shared" si="21"/>
        <v>257063.32</v>
      </c>
      <c r="Y192" s="17">
        <v>257034.5</v>
      </c>
      <c r="Z192" s="17">
        <v>0</v>
      </c>
      <c r="AA192" s="17">
        <v>28.82</v>
      </c>
      <c r="AB192" s="17">
        <f t="shared" si="22"/>
        <v>11240.209999999963</v>
      </c>
      <c r="AC192" s="31">
        <f t="shared" si="23"/>
        <v>0.9581063655778217</v>
      </c>
      <c r="AD192" s="15" t="s">
        <v>359</v>
      </c>
      <c r="AE192" s="15" t="s">
        <v>447</v>
      </c>
      <c r="AF192" s="18"/>
      <c r="AG192" s="18"/>
      <c r="AH192" s="18">
        <f t="shared" si="16"/>
        <v>257063.32</v>
      </c>
    </row>
    <row r="193" spans="1:34" ht="15" customHeight="1">
      <c r="A193" s="13">
        <v>188</v>
      </c>
      <c r="B193" s="14"/>
      <c r="C193" s="15" t="s">
        <v>160</v>
      </c>
      <c r="D193" s="14" t="s">
        <v>445</v>
      </c>
      <c r="E193" s="14" t="s">
        <v>448</v>
      </c>
      <c r="F193" s="16">
        <v>24</v>
      </c>
      <c r="G193" s="17">
        <v>1266.6</v>
      </c>
      <c r="H193" s="17">
        <v>6.05</v>
      </c>
      <c r="I193" s="17">
        <v>6.05</v>
      </c>
      <c r="J193" s="17">
        <v>0</v>
      </c>
      <c r="K193" s="17">
        <f t="shared" si="17"/>
        <v>7829.990000000001</v>
      </c>
      <c r="L193" s="17">
        <v>7663.02</v>
      </c>
      <c r="M193" s="17">
        <v>0</v>
      </c>
      <c r="N193" s="17">
        <v>166.97</v>
      </c>
      <c r="O193" s="17">
        <f t="shared" si="18"/>
        <v>6890.35</v>
      </c>
      <c r="P193" s="17">
        <v>6890.35</v>
      </c>
      <c r="Q193" s="17">
        <v>0</v>
      </c>
      <c r="R193" s="17">
        <v>0</v>
      </c>
      <c r="S193" s="17">
        <f t="shared" si="19"/>
        <v>939.6400000000003</v>
      </c>
      <c r="T193" s="17">
        <f t="shared" si="20"/>
        <v>266787.57999999996</v>
      </c>
      <c r="U193" s="17">
        <v>264016.98</v>
      </c>
      <c r="V193" s="17">
        <v>0</v>
      </c>
      <c r="W193" s="17">
        <v>2770.6</v>
      </c>
      <c r="X193" s="17">
        <f t="shared" si="21"/>
        <v>242863.76</v>
      </c>
      <c r="Y193" s="17">
        <v>242665.57</v>
      </c>
      <c r="Z193" s="17">
        <v>0</v>
      </c>
      <c r="AA193" s="17">
        <v>198.19</v>
      </c>
      <c r="AB193" s="17">
        <f t="shared" si="22"/>
        <v>23923.81999999995</v>
      </c>
      <c r="AC193" s="31">
        <f t="shared" si="23"/>
        <v>0.9103263352814251</v>
      </c>
      <c r="AD193" s="15" t="s">
        <v>359</v>
      </c>
      <c r="AE193" s="15" t="s">
        <v>449</v>
      </c>
      <c r="AF193" s="18"/>
      <c r="AG193" s="18"/>
      <c r="AH193" s="18">
        <f t="shared" si="16"/>
        <v>242863.76</v>
      </c>
    </row>
    <row r="194" spans="1:34" ht="15" customHeight="1">
      <c r="A194" s="13">
        <v>189</v>
      </c>
      <c r="B194" s="14"/>
      <c r="C194" s="15" t="s">
        <v>160</v>
      </c>
      <c r="D194" s="14" t="s">
        <v>445</v>
      </c>
      <c r="E194" s="14" t="s">
        <v>450</v>
      </c>
      <c r="F194" s="16">
        <v>24</v>
      </c>
      <c r="G194" s="17">
        <v>1430.5</v>
      </c>
      <c r="H194" s="17">
        <v>6.05</v>
      </c>
      <c r="I194" s="17">
        <v>6.05</v>
      </c>
      <c r="J194" s="17">
        <v>0</v>
      </c>
      <c r="K194" s="17">
        <f t="shared" si="17"/>
        <v>8880.73</v>
      </c>
      <c r="L194" s="17">
        <v>8654.58</v>
      </c>
      <c r="M194" s="17">
        <v>0</v>
      </c>
      <c r="N194" s="17">
        <v>226.15</v>
      </c>
      <c r="O194" s="17">
        <f t="shared" si="18"/>
        <v>9021.41</v>
      </c>
      <c r="P194" s="17">
        <v>9021.41</v>
      </c>
      <c r="Q194" s="17">
        <v>0</v>
      </c>
      <c r="R194" s="17">
        <v>0</v>
      </c>
      <c r="S194" s="17">
        <f t="shared" si="19"/>
        <v>-140.6800000000003</v>
      </c>
      <c r="T194" s="17">
        <f t="shared" si="20"/>
        <v>300563.69</v>
      </c>
      <c r="U194" s="17">
        <v>298343.57</v>
      </c>
      <c r="V194" s="17">
        <v>0</v>
      </c>
      <c r="W194" s="17">
        <v>2220.12</v>
      </c>
      <c r="X194" s="17">
        <f t="shared" si="21"/>
        <v>273598.27</v>
      </c>
      <c r="Y194" s="17">
        <v>272634.51</v>
      </c>
      <c r="Z194" s="17">
        <v>0</v>
      </c>
      <c r="AA194" s="17">
        <v>963.76</v>
      </c>
      <c r="AB194" s="17">
        <f t="shared" si="22"/>
        <v>26965.419999999984</v>
      </c>
      <c r="AC194" s="31">
        <f t="shared" si="23"/>
        <v>0.910283840340129</v>
      </c>
      <c r="AD194" s="15" t="s">
        <v>359</v>
      </c>
      <c r="AE194" s="15" t="s">
        <v>451</v>
      </c>
      <c r="AF194" s="18"/>
      <c r="AG194" s="18"/>
      <c r="AH194" s="18">
        <f t="shared" si="16"/>
        <v>273598.27</v>
      </c>
    </row>
    <row r="195" spans="1:34" ht="15" customHeight="1">
      <c r="A195" s="13">
        <v>190</v>
      </c>
      <c r="B195" s="14"/>
      <c r="C195" s="15" t="s">
        <v>160</v>
      </c>
      <c r="D195" s="14" t="s">
        <v>452</v>
      </c>
      <c r="E195" s="14" t="s">
        <v>138</v>
      </c>
      <c r="F195" s="16">
        <v>70</v>
      </c>
      <c r="G195" s="17">
        <v>3308.9</v>
      </c>
      <c r="H195" s="17">
        <v>6.05</v>
      </c>
      <c r="I195" s="17">
        <v>6.05</v>
      </c>
      <c r="J195" s="17">
        <v>0</v>
      </c>
      <c r="K195" s="17">
        <f t="shared" si="17"/>
        <v>20075.07</v>
      </c>
      <c r="L195" s="17">
        <v>20018.96</v>
      </c>
      <c r="M195" s="17">
        <v>0</v>
      </c>
      <c r="N195" s="17">
        <v>56.11</v>
      </c>
      <c r="O195" s="17">
        <f t="shared" si="18"/>
        <v>19292.53</v>
      </c>
      <c r="P195" s="17">
        <v>19291.14</v>
      </c>
      <c r="Q195" s="17">
        <v>0</v>
      </c>
      <c r="R195" s="17">
        <v>1.39</v>
      </c>
      <c r="S195" s="17">
        <f t="shared" si="19"/>
        <v>782.5400000000009</v>
      </c>
      <c r="T195" s="17">
        <f t="shared" si="20"/>
        <v>690646.2200000001</v>
      </c>
      <c r="U195" s="17">
        <v>689511.67</v>
      </c>
      <c r="V195" s="17">
        <v>0</v>
      </c>
      <c r="W195" s="17">
        <v>1134.55</v>
      </c>
      <c r="X195" s="17">
        <f t="shared" si="21"/>
        <v>680353.98</v>
      </c>
      <c r="Y195" s="17">
        <v>679540.89</v>
      </c>
      <c r="Z195" s="17">
        <v>0</v>
      </c>
      <c r="AA195" s="17">
        <v>813.09</v>
      </c>
      <c r="AB195" s="17">
        <f t="shared" si="22"/>
        <v>10292.240000000107</v>
      </c>
      <c r="AC195" s="31">
        <f t="shared" si="23"/>
        <v>0.9850976669357575</v>
      </c>
      <c r="AD195" s="15" t="s">
        <v>173</v>
      </c>
      <c r="AE195" s="15" t="s">
        <v>453</v>
      </c>
      <c r="AF195" s="18"/>
      <c r="AG195" s="18"/>
      <c r="AH195" s="18">
        <f t="shared" si="16"/>
        <v>680353.98</v>
      </c>
    </row>
    <row r="196" spans="1:34" ht="15" customHeight="1">
      <c r="A196" s="13">
        <v>191</v>
      </c>
      <c r="B196" s="14"/>
      <c r="C196" s="15" t="s">
        <v>160</v>
      </c>
      <c r="D196" s="14" t="s">
        <v>454</v>
      </c>
      <c r="E196" s="14" t="s">
        <v>46</v>
      </c>
      <c r="F196" s="16">
        <v>16</v>
      </c>
      <c r="G196" s="17">
        <v>2077.5</v>
      </c>
      <c r="H196" s="17">
        <v>6.05</v>
      </c>
      <c r="I196" s="17">
        <v>6.05</v>
      </c>
      <c r="J196" s="17">
        <v>0</v>
      </c>
      <c r="K196" s="17">
        <f t="shared" si="17"/>
        <v>12568.92</v>
      </c>
      <c r="L196" s="17">
        <v>12568.92</v>
      </c>
      <c r="M196" s="17">
        <v>0</v>
      </c>
      <c r="N196" s="17">
        <v>0</v>
      </c>
      <c r="O196" s="17">
        <f t="shared" si="18"/>
        <v>7947.14</v>
      </c>
      <c r="P196" s="17">
        <v>7947.14</v>
      </c>
      <c r="Q196" s="17">
        <v>0</v>
      </c>
      <c r="R196" s="17">
        <v>0</v>
      </c>
      <c r="S196" s="17">
        <f t="shared" si="19"/>
        <v>4621.78</v>
      </c>
      <c r="T196" s="17">
        <f t="shared" si="20"/>
        <v>434143.59</v>
      </c>
      <c r="U196" s="17">
        <v>433055.28</v>
      </c>
      <c r="V196" s="17">
        <v>0</v>
      </c>
      <c r="W196" s="17">
        <v>1088.31</v>
      </c>
      <c r="X196" s="17">
        <f t="shared" si="21"/>
        <v>316556.92000000004</v>
      </c>
      <c r="Y196" s="17">
        <v>315916.84</v>
      </c>
      <c r="Z196" s="17">
        <v>0</v>
      </c>
      <c r="AA196" s="17">
        <v>640.08</v>
      </c>
      <c r="AB196" s="17">
        <f t="shared" si="22"/>
        <v>117586.66999999998</v>
      </c>
      <c r="AC196" s="31">
        <f t="shared" si="23"/>
        <v>0.7291525829046561</v>
      </c>
      <c r="AD196" s="15" t="s">
        <v>44</v>
      </c>
      <c r="AE196" s="15" t="s">
        <v>455</v>
      </c>
      <c r="AF196" s="18"/>
      <c r="AG196" s="18"/>
      <c r="AH196" s="18">
        <f t="shared" si="16"/>
        <v>316556.92000000004</v>
      </c>
    </row>
    <row r="197" spans="1:34" ht="15" customHeight="1">
      <c r="A197" s="13">
        <v>192</v>
      </c>
      <c r="B197" s="14"/>
      <c r="C197" s="15" t="s">
        <v>160</v>
      </c>
      <c r="D197" s="14" t="s">
        <v>454</v>
      </c>
      <c r="E197" s="14" t="s">
        <v>301</v>
      </c>
      <c r="F197" s="16">
        <v>132</v>
      </c>
      <c r="G197" s="17">
        <v>6276.2</v>
      </c>
      <c r="H197" s="17">
        <v>6.05</v>
      </c>
      <c r="I197" s="17">
        <v>6.05</v>
      </c>
      <c r="J197" s="17">
        <v>0</v>
      </c>
      <c r="K197" s="17">
        <f t="shared" si="17"/>
        <v>38681.240000000005</v>
      </c>
      <c r="L197" s="17">
        <v>37971.3</v>
      </c>
      <c r="M197" s="17">
        <v>0</v>
      </c>
      <c r="N197" s="17">
        <v>709.94</v>
      </c>
      <c r="O197" s="17">
        <f t="shared" si="18"/>
        <v>35473.64</v>
      </c>
      <c r="P197" s="17">
        <v>35470.79</v>
      </c>
      <c r="Q197" s="17">
        <v>0</v>
      </c>
      <c r="R197" s="17">
        <v>2.85</v>
      </c>
      <c r="S197" s="17">
        <f t="shared" si="19"/>
        <v>3207.600000000006</v>
      </c>
      <c r="T197" s="17">
        <f t="shared" si="20"/>
        <v>1312618.9</v>
      </c>
      <c r="U197" s="17">
        <v>1300331.25</v>
      </c>
      <c r="V197" s="17">
        <v>0</v>
      </c>
      <c r="W197" s="17">
        <v>12287.65</v>
      </c>
      <c r="X197" s="17">
        <f t="shared" si="21"/>
        <v>1213046.22</v>
      </c>
      <c r="Y197" s="17">
        <v>1212197.33</v>
      </c>
      <c r="Z197" s="17">
        <v>0</v>
      </c>
      <c r="AA197" s="17">
        <v>848.89</v>
      </c>
      <c r="AB197" s="17">
        <f t="shared" si="22"/>
        <v>99572.67999999993</v>
      </c>
      <c r="AC197" s="31">
        <f t="shared" si="23"/>
        <v>0.9241419729671728</v>
      </c>
      <c r="AD197" s="15" t="s">
        <v>292</v>
      </c>
      <c r="AE197" s="15" t="s">
        <v>456</v>
      </c>
      <c r="AF197" s="18"/>
      <c r="AG197" s="18"/>
      <c r="AH197" s="18">
        <f t="shared" si="16"/>
        <v>1213046.22</v>
      </c>
    </row>
    <row r="198" spans="1:34" ht="15" customHeight="1">
      <c r="A198" s="13">
        <v>193</v>
      </c>
      <c r="B198" s="14"/>
      <c r="C198" s="15" t="s">
        <v>160</v>
      </c>
      <c r="D198" s="14" t="s">
        <v>454</v>
      </c>
      <c r="E198" s="14" t="s">
        <v>121</v>
      </c>
      <c r="F198" s="16">
        <v>45</v>
      </c>
      <c r="G198" s="17">
        <v>2591.9</v>
      </c>
      <c r="H198" s="17">
        <v>6.5</v>
      </c>
      <c r="I198" s="17">
        <v>6.5</v>
      </c>
      <c r="J198" s="17">
        <v>0</v>
      </c>
      <c r="K198" s="17">
        <f t="shared" si="17"/>
        <v>17129.42</v>
      </c>
      <c r="L198" s="17">
        <v>16847.35</v>
      </c>
      <c r="M198" s="17">
        <v>0</v>
      </c>
      <c r="N198" s="17">
        <v>282.07</v>
      </c>
      <c r="O198" s="17">
        <f t="shared" si="18"/>
        <v>16683.09</v>
      </c>
      <c r="P198" s="17">
        <v>16229.6</v>
      </c>
      <c r="Q198" s="17">
        <v>0</v>
      </c>
      <c r="R198" s="17">
        <v>453.49</v>
      </c>
      <c r="S198" s="17">
        <f t="shared" si="19"/>
        <v>446.3299999999981</v>
      </c>
      <c r="T198" s="17">
        <f t="shared" si="20"/>
        <v>558782.54</v>
      </c>
      <c r="U198" s="17">
        <v>550784.25</v>
      </c>
      <c r="V198" s="17">
        <v>0</v>
      </c>
      <c r="W198" s="17">
        <v>7998.29</v>
      </c>
      <c r="X198" s="17">
        <f t="shared" si="21"/>
        <v>531574.67</v>
      </c>
      <c r="Y198" s="17">
        <v>525860.55</v>
      </c>
      <c r="Z198" s="17">
        <v>0</v>
      </c>
      <c r="AA198" s="17">
        <v>5714.12</v>
      </c>
      <c r="AB198" s="17">
        <f t="shared" si="22"/>
        <v>27207.869999999995</v>
      </c>
      <c r="AC198" s="31">
        <f t="shared" si="23"/>
        <v>0.9513086611475011</v>
      </c>
      <c r="AD198" s="15" t="s">
        <v>44</v>
      </c>
      <c r="AE198" s="15" t="s">
        <v>457</v>
      </c>
      <c r="AF198" s="18"/>
      <c r="AG198" s="18"/>
      <c r="AH198" s="18">
        <f aca="true" t="shared" si="24" ref="AH198:AH261">X198-AF198</f>
        <v>531574.67</v>
      </c>
    </row>
    <row r="199" spans="1:34" ht="15" customHeight="1">
      <c r="A199" s="13">
        <v>194</v>
      </c>
      <c r="B199" s="14"/>
      <c r="C199" s="15" t="s">
        <v>160</v>
      </c>
      <c r="D199" s="14" t="s">
        <v>454</v>
      </c>
      <c r="E199" s="14" t="s">
        <v>121</v>
      </c>
      <c r="F199" s="16">
        <v>20</v>
      </c>
      <c r="G199" s="17">
        <v>1456</v>
      </c>
      <c r="H199" s="17">
        <v>6.05</v>
      </c>
      <c r="I199" s="17">
        <v>6.05</v>
      </c>
      <c r="J199" s="17">
        <v>0</v>
      </c>
      <c r="K199" s="17">
        <f aca="true" t="shared" si="25" ref="K199:K262">L199+M199+N199</f>
        <v>9759.24</v>
      </c>
      <c r="L199" s="17">
        <v>8808.83</v>
      </c>
      <c r="M199" s="17">
        <v>0</v>
      </c>
      <c r="N199" s="17">
        <v>950.41</v>
      </c>
      <c r="O199" s="17">
        <f aca="true" t="shared" si="26" ref="O199:O262">P199+Q199+R199</f>
        <v>4391.389999999999</v>
      </c>
      <c r="P199" s="17">
        <v>4388.69</v>
      </c>
      <c r="Q199" s="17">
        <v>0</v>
      </c>
      <c r="R199" s="17">
        <v>2.7</v>
      </c>
      <c r="S199" s="17">
        <f aca="true" t="shared" si="27" ref="S199:S262">K199-O199</f>
        <v>5367.85</v>
      </c>
      <c r="T199" s="17">
        <f aca="true" t="shared" si="28" ref="T199:T262">U199+V199+W199</f>
        <v>319796.13</v>
      </c>
      <c r="U199" s="17">
        <v>303503.29</v>
      </c>
      <c r="V199" s="17">
        <v>0</v>
      </c>
      <c r="W199" s="17">
        <v>16292.84</v>
      </c>
      <c r="X199" s="17">
        <f aca="true" t="shared" si="29" ref="X199:X262">Y199+Z199+AA199</f>
        <v>184958.85</v>
      </c>
      <c r="Y199" s="17">
        <v>184410.18</v>
      </c>
      <c r="Z199" s="17">
        <v>0</v>
      </c>
      <c r="AA199" s="17">
        <v>548.67</v>
      </c>
      <c r="AB199" s="17">
        <f aca="true" t="shared" si="30" ref="AB199:AB262">T199-X199</f>
        <v>134837.28</v>
      </c>
      <c r="AC199" s="31">
        <f aca="true" t="shared" si="31" ref="AC199:AC262">X199/T199</f>
        <v>0.5783648788995664</v>
      </c>
      <c r="AD199" s="15" t="s">
        <v>44</v>
      </c>
      <c r="AE199" s="15" t="s">
        <v>457</v>
      </c>
      <c r="AF199" s="18"/>
      <c r="AG199" s="18"/>
      <c r="AH199" s="18">
        <f t="shared" si="24"/>
        <v>184958.85</v>
      </c>
    </row>
    <row r="200" spans="1:34" ht="15" customHeight="1">
      <c r="A200" s="13">
        <v>195</v>
      </c>
      <c r="B200" s="14"/>
      <c r="C200" s="15" t="s">
        <v>160</v>
      </c>
      <c r="D200" s="14" t="s">
        <v>454</v>
      </c>
      <c r="E200" s="14" t="s">
        <v>458</v>
      </c>
      <c r="F200" s="16">
        <v>74</v>
      </c>
      <c r="G200" s="17">
        <v>3945</v>
      </c>
      <c r="H200" s="17">
        <v>6.05</v>
      </c>
      <c r="I200" s="17">
        <v>6.05</v>
      </c>
      <c r="J200" s="17">
        <v>0</v>
      </c>
      <c r="K200" s="17">
        <f t="shared" si="25"/>
        <v>25433.22</v>
      </c>
      <c r="L200" s="17">
        <v>23867.45</v>
      </c>
      <c r="M200" s="17">
        <v>0</v>
      </c>
      <c r="N200" s="17">
        <v>1565.77</v>
      </c>
      <c r="O200" s="17">
        <f t="shared" si="26"/>
        <v>19848.429999999997</v>
      </c>
      <c r="P200" s="17">
        <v>19820.26</v>
      </c>
      <c r="Q200" s="17">
        <v>0</v>
      </c>
      <c r="R200" s="17">
        <v>28.17</v>
      </c>
      <c r="S200" s="17">
        <f t="shared" si="27"/>
        <v>5584.7900000000045</v>
      </c>
      <c r="T200" s="17">
        <f t="shared" si="28"/>
        <v>833231.99</v>
      </c>
      <c r="U200" s="17">
        <v>822694</v>
      </c>
      <c r="V200" s="17">
        <v>0</v>
      </c>
      <c r="W200" s="17">
        <v>10537.99</v>
      </c>
      <c r="X200" s="17">
        <f t="shared" si="29"/>
        <v>606207.75</v>
      </c>
      <c r="Y200" s="17">
        <v>604955.54</v>
      </c>
      <c r="Z200" s="17">
        <v>0</v>
      </c>
      <c r="AA200" s="17">
        <v>1252.21</v>
      </c>
      <c r="AB200" s="17">
        <f t="shared" si="30"/>
        <v>227024.24</v>
      </c>
      <c r="AC200" s="31">
        <f t="shared" si="31"/>
        <v>0.7275377773241759</v>
      </c>
      <c r="AD200" s="15" t="s">
        <v>44</v>
      </c>
      <c r="AE200" s="15" t="s">
        <v>459</v>
      </c>
      <c r="AF200" s="18"/>
      <c r="AG200" s="18"/>
      <c r="AH200" s="18">
        <f t="shared" si="24"/>
        <v>606207.75</v>
      </c>
    </row>
    <row r="201" spans="1:34" ht="15" customHeight="1">
      <c r="A201" s="13">
        <v>196</v>
      </c>
      <c r="B201" s="14"/>
      <c r="C201" s="15" t="s">
        <v>460</v>
      </c>
      <c r="D201" s="14" t="s">
        <v>461</v>
      </c>
      <c r="E201" s="14" t="s">
        <v>71</v>
      </c>
      <c r="F201" s="16">
        <v>62</v>
      </c>
      <c r="G201" s="17">
        <v>2832.9</v>
      </c>
      <c r="H201" s="17">
        <v>6.05</v>
      </c>
      <c r="I201" s="17">
        <v>6.05</v>
      </c>
      <c r="J201" s="17">
        <v>0</v>
      </c>
      <c r="K201" s="17">
        <f t="shared" si="25"/>
        <v>17318.45</v>
      </c>
      <c r="L201" s="17">
        <v>17139.18</v>
      </c>
      <c r="M201" s="17">
        <v>0</v>
      </c>
      <c r="N201" s="17">
        <v>179.27</v>
      </c>
      <c r="O201" s="17">
        <f t="shared" si="26"/>
        <v>12958.15</v>
      </c>
      <c r="P201" s="17">
        <v>12916.25</v>
      </c>
      <c r="Q201" s="17">
        <v>0</v>
      </c>
      <c r="R201" s="17">
        <v>41.9</v>
      </c>
      <c r="S201" s="17">
        <f t="shared" si="27"/>
        <v>4360.300000000001</v>
      </c>
      <c r="T201" s="17">
        <f t="shared" si="28"/>
        <v>596261.98</v>
      </c>
      <c r="U201" s="17">
        <v>591144.35</v>
      </c>
      <c r="V201" s="17">
        <v>0</v>
      </c>
      <c r="W201" s="17">
        <v>5117.63</v>
      </c>
      <c r="X201" s="17">
        <f t="shared" si="29"/>
        <v>560773.0900000001</v>
      </c>
      <c r="Y201" s="17">
        <v>559488.06</v>
      </c>
      <c r="Z201" s="17">
        <v>0</v>
      </c>
      <c r="AA201" s="17">
        <v>1285.03</v>
      </c>
      <c r="AB201" s="17">
        <f t="shared" si="30"/>
        <v>35488.8899999999</v>
      </c>
      <c r="AC201" s="31">
        <f t="shared" si="31"/>
        <v>0.9404810449259235</v>
      </c>
      <c r="AD201" s="15" t="s">
        <v>44</v>
      </c>
      <c r="AE201" s="15" t="s">
        <v>462</v>
      </c>
      <c r="AF201" s="18"/>
      <c r="AG201" s="18"/>
      <c r="AH201" s="18">
        <f t="shared" si="24"/>
        <v>560773.0900000001</v>
      </c>
    </row>
    <row r="202" spans="1:34" ht="15" customHeight="1">
      <c r="A202" s="13">
        <v>197</v>
      </c>
      <c r="B202" s="14"/>
      <c r="C202" s="15" t="s">
        <v>460</v>
      </c>
      <c r="D202" s="14" t="s">
        <v>31</v>
      </c>
      <c r="E202" s="14" t="s">
        <v>197</v>
      </c>
      <c r="F202" s="16">
        <v>68</v>
      </c>
      <c r="G202" s="17">
        <v>3432.5</v>
      </c>
      <c r="H202" s="17">
        <v>6.05</v>
      </c>
      <c r="I202" s="17">
        <v>6.05</v>
      </c>
      <c r="J202" s="17">
        <v>0</v>
      </c>
      <c r="K202" s="17">
        <f t="shared" si="25"/>
        <v>20695.39</v>
      </c>
      <c r="L202" s="17">
        <v>20288.87</v>
      </c>
      <c r="M202" s="17">
        <v>0</v>
      </c>
      <c r="N202" s="17">
        <v>406.52</v>
      </c>
      <c r="O202" s="17">
        <f t="shared" si="26"/>
        <v>22630.61</v>
      </c>
      <c r="P202" s="17">
        <v>22626.02</v>
      </c>
      <c r="Q202" s="17">
        <v>0</v>
      </c>
      <c r="R202" s="17">
        <v>4.59</v>
      </c>
      <c r="S202" s="17">
        <f t="shared" si="27"/>
        <v>-1935.2200000000012</v>
      </c>
      <c r="T202" s="17">
        <f t="shared" si="28"/>
        <v>708988.31</v>
      </c>
      <c r="U202" s="17">
        <v>700489.81</v>
      </c>
      <c r="V202" s="17">
        <v>0</v>
      </c>
      <c r="W202" s="17">
        <v>8498.5</v>
      </c>
      <c r="X202" s="17">
        <f t="shared" si="29"/>
        <v>641669.04</v>
      </c>
      <c r="Y202" s="17">
        <v>640299.41</v>
      </c>
      <c r="Z202" s="17">
        <v>0</v>
      </c>
      <c r="AA202" s="17">
        <v>1369.63</v>
      </c>
      <c r="AB202" s="17">
        <f t="shared" si="30"/>
        <v>67319.27000000002</v>
      </c>
      <c r="AC202" s="31">
        <f t="shared" si="31"/>
        <v>0.9050488293664531</v>
      </c>
      <c r="AD202" s="15" t="s">
        <v>44</v>
      </c>
      <c r="AE202" s="15" t="s">
        <v>463</v>
      </c>
      <c r="AF202" s="18"/>
      <c r="AG202" s="18"/>
      <c r="AH202" s="18">
        <f t="shared" si="24"/>
        <v>641669.04</v>
      </c>
    </row>
    <row r="203" spans="1:34" ht="15" customHeight="1">
      <c r="A203" s="13">
        <v>198</v>
      </c>
      <c r="B203" s="14"/>
      <c r="C203" s="15" t="s">
        <v>460</v>
      </c>
      <c r="D203" s="14" t="s">
        <v>464</v>
      </c>
      <c r="E203" s="14" t="s">
        <v>304</v>
      </c>
      <c r="F203" s="16">
        <v>70</v>
      </c>
      <c r="G203" s="17">
        <v>3882</v>
      </c>
      <c r="H203" s="17">
        <v>6.05</v>
      </c>
      <c r="I203" s="17">
        <v>6.05</v>
      </c>
      <c r="J203" s="17">
        <v>0</v>
      </c>
      <c r="K203" s="17">
        <f t="shared" si="25"/>
        <v>23549.84</v>
      </c>
      <c r="L203" s="17">
        <v>23486.3</v>
      </c>
      <c r="M203" s="17">
        <v>0</v>
      </c>
      <c r="N203" s="17">
        <v>63.54</v>
      </c>
      <c r="O203" s="17">
        <f t="shared" si="26"/>
        <v>21670.06</v>
      </c>
      <c r="P203" s="17">
        <v>21666.57</v>
      </c>
      <c r="Q203" s="17">
        <v>0</v>
      </c>
      <c r="R203" s="17">
        <v>3.49</v>
      </c>
      <c r="S203" s="17">
        <f t="shared" si="27"/>
        <v>1879.7799999999988</v>
      </c>
      <c r="T203" s="17">
        <f t="shared" si="28"/>
        <v>811130.4400000001</v>
      </c>
      <c r="U203" s="17">
        <v>809877.18</v>
      </c>
      <c r="V203" s="17">
        <v>0</v>
      </c>
      <c r="W203" s="17">
        <v>1253.26</v>
      </c>
      <c r="X203" s="17">
        <f t="shared" si="29"/>
        <v>805139.17</v>
      </c>
      <c r="Y203" s="17">
        <v>804762.03</v>
      </c>
      <c r="Z203" s="17">
        <v>0</v>
      </c>
      <c r="AA203" s="17">
        <v>377.14</v>
      </c>
      <c r="AB203" s="17">
        <f t="shared" si="30"/>
        <v>5991.270000000019</v>
      </c>
      <c r="AC203" s="31">
        <f t="shared" si="31"/>
        <v>0.9926136787567731</v>
      </c>
      <c r="AD203" s="15" t="s">
        <v>44</v>
      </c>
      <c r="AE203" s="15" t="s">
        <v>465</v>
      </c>
      <c r="AF203" s="18"/>
      <c r="AG203" s="18"/>
      <c r="AH203" s="18">
        <f t="shared" si="24"/>
        <v>805139.17</v>
      </c>
    </row>
    <row r="204" spans="1:34" ht="15" customHeight="1">
      <c r="A204" s="13">
        <v>199</v>
      </c>
      <c r="B204" s="14"/>
      <c r="C204" s="15" t="s">
        <v>460</v>
      </c>
      <c r="D204" s="14" t="s">
        <v>141</v>
      </c>
      <c r="E204" s="14" t="s">
        <v>129</v>
      </c>
      <c r="F204" s="16">
        <v>62</v>
      </c>
      <c r="G204" s="17">
        <v>2544</v>
      </c>
      <c r="H204" s="17">
        <v>6.05</v>
      </c>
      <c r="I204" s="17">
        <v>6.05</v>
      </c>
      <c r="J204" s="17">
        <v>0</v>
      </c>
      <c r="K204" s="17">
        <f t="shared" si="25"/>
        <v>15753.1</v>
      </c>
      <c r="L204" s="17">
        <v>15391.32</v>
      </c>
      <c r="M204" s="17">
        <v>0</v>
      </c>
      <c r="N204" s="17">
        <v>361.78</v>
      </c>
      <c r="O204" s="17">
        <f t="shared" si="26"/>
        <v>17733.829999999998</v>
      </c>
      <c r="P204" s="17">
        <v>17350.44</v>
      </c>
      <c r="Q204" s="17">
        <v>0</v>
      </c>
      <c r="R204" s="17">
        <v>383.39</v>
      </c>
      <c r="S204" s="17">
        <f t="shared" si="27"/>
        <v>-1980.7299999999977</v>
      </c>
      <c r="T204" s="17">
        <f t="shared" si="28"/>
        <v>538966.19</v>
      </c>
      <c r="U204" s="17">
        <v>530352.71</v>
      </c>
      <c r="V204" s="17">
        <v>0</v>
      </c>
      <c r="W204" s="17">
        <v>8613.48</v>
      </c>
      <c r="X204" s="17">
        <f t="shared" si="29"/>
        <v>484997.5</v>
      </c>
      <c r="Y204" s="17">
        <v>483452.04</v>
      </c>
      <c r="Z204" s="17">
        <v>0</v>
      </c>
      <c r="AA204" s="17">
        <v>1545.46</v>
      </c>
      <c r="AB204" s="17">
        <f t="shared" si="30"/>
        <v>53968.689999999944</v>
      </c>
      <c r="AC204" s="31">
        <f t="shared" si="31"/>
        <v>0.8998662791816311</v>
      </c>
      <c r="AD204" s="15" t="s">
        <v>44</v>
      </c>
      <c r="AE204" s="15" t="s">
        <v>466</v>
      </c>
      <c r="AF204" s="18"/>
      <c r="AG204" s="18"/>
      <c r="AH204" s="18">
        <f t="shared" si="24"/>
        <v>484997.5</v>
      </c>
    </row>
    <row r="205" spans="1:34" ht="15" customHeight="1">
      <c r="A205" s="13">
        <v>200</v>
      </c>
      <c r="B205" s="14"/>
      <c r="C205" s="15" t="s">
        <v>460</v>
      </c>
      <c r="D205" s="14" t="s">
        <v>141</v>
      </c>
      <c r="E205" s="14" t="s">
        <v>83</v>
      </c>
      <c r="F205" s="16">
        <v>81</v>
      </c>
      <c r="G205" s="17">
        <v>2840.4</v>
      </c>
      <c r="H205" s="17">
        <v>6.05</v>
      </c>
      <c r="I205" s="17">
        <v>6.05</v>
      </c>
      <c r="J205" s="17">
        <v>0</v>
      </c>
      <c r="K205" s="17">
        <f t="shared" si="25"/>
        <v>17329.43</v>
      </c>
      <c r="L205" s="17">
        <v>17184.64</v>
      </c>
      <c r="M205" s="17">
        <v>0</v>
      </c>
      <c r="N205" s="17">
        <v>144.79</v>
      </c>
      <c r="O205" s="17">
        <f t="shared" si="26"/>
        <v>16633.239999999998</v>
      </c>
      <c r="P205" s="17">
        <v>16632.87</v>
      </c>
      <c r="Q205" s="17">
        <v>0</v>
      </c>
      <c r="R205" s="17">
        <v>0.37</v>
      </c>
      <c r="S205" s="17">
        <f t="shared" si="27"/>
        <v>696.1900000000023</v>
      </c>
      <c r="T205" s="17">
        <f t="shared" si="28"/>
        <v>595285.83</v>
      </c>
      <c r="U205" s="17">
        <v>592316.87</v>
      </c>
      <c r="V205" s="17">
        <v>0</v>
      </c>
      <c r="W205" s="17">
        <v>2968.96</v>
      </c>
      <c r="X205" s="17">
        <f t="shared" si="29"/>
        <v>574540.96</v>
      </c>
      <c r="Y205" s="17">
        <v>574142.88</v>
      </c>
      <c r="Z205" s="17">
        <v>0</v>
      </c>
      <c r="AA205" s="17">
        <v>398.08</v>
      </c>
      <c r="AB205" s="17">
        <f t="shared" si="30"/>
        <v>20744.869999999995</v>
      </c>
      <c r="AC205" s="31">
        <f t="shared" si="31"/>
        <v>0.9651514130615204</v>
      </c>
      <c r="AD205" s="15" t="s">
        <v>44</v>
      </c>
      <c r="AE205" s="15" t="s">
        <v>467</v>
      </c>
      <c r="AF205" s="18"/>
      <c r="AG205" s="18"/>
      <c r="AH205" s="18">
        <f t="shared" si="24"/>
        <v>574540.96</v>
      </c>
    </row>
    <row r="206" spans="1:34" ht="15" customHeight="1">
      <c r="A206" s="13">
        <v>201</v>
      </c>
      <c r="B206" s="14"/>
      <c r="C206" s="15" t="s">
        <v>460</v>
      </c>
      <c r="D206" s="14" t="s">
        <v>141</v>
      </c>
      <c r="E206" s="14" t="s">
        <v>254</v>
      </c>
      <c r="F206" s="16">
        <v>93</v>
      </c>
      <c r="G206" s="17">
        <v>4552.2</v>
      </c>
      <c r="H206" s="17">
        <v>6.05</v>
      </c>
      <c r="I206" s="17">
        <v>6.05</v>
      </c>
      <c r="J206" s="17">
        <v>0</v>
      </c>
      <c r="K206" s="17">
        <f t="shared" si="25"/>
        <v>27929.510000000002</v>
      </c>
      <c r="L206" s="17">
        <v>27541.02</v>
      </c>
      <c r="M206" s="17">
        <v>0</v>
      </c>
      <c r="N206" s="17">
        <v>388.49</v>
      </c>
      <c r="O206" s="17">
        <f t="shared" si="26"/>
        <v>22939.48</v>
      </c>
      <c r="P206" s="17">
        <v>22938.82</v>
      </c>
      <c r="Q206" s="17">
        <v>0</v>
      </c>
      <c r="R206" s="17">
        <v>0.66</v>
      </c>
      <c r="S206" s="17">
        <f t="shared" si="27"/>
        <v>4990.0300000000025</v>
      </c>
      <c r="T206" s="17">
        <f t="shared" si="28"/>
        <v>960758.3200000001</v>
      </c>
      <c r="U206" s="17">
        <v>948857.14</v>
      </c>
      <c r="V206" s="17">
        <v>0</v>
      </c>
      <c r="W206" s="17">
        <v>11901.18</v>
      </c>
      <c r="X206" s="17">
        <f t="shared" si="29"/>
        <v>892245.9</v>
      </c>
      <c r="Y206" s="17">
        <v>891445.9</v>
      </c>
      <c r="Z206" s="17">
        <v>0</v>
      </c>
      <c r="AA206" s="17">
        <v>800</v>
      </c>
      <c r="AB206" s="17">
        <f t="shared" si="30"/>
        <v>68512.42000000004</v>
      </c>
      <c r="AC206" s="31">
        <f t="shared" si="31"/>
        <v>0.9286892254027006</v>
      </c>
      <c r="AD206" s="15" t="s">
        <v>44</v>
      </c>
      <c r="AE206" s="15" t="s">
        <v>468</v>
      </c>
      <c r="AF206" s="18"/>
      <c r="AG206" s="18"/>
      <c r="AH206" s="18">
        <f t="shared" si="24"/>
        <v>892245.9</v>
      </c>
    </row>
    <row r="207" spans="1:34" ht="15" customHeight="1">
      <c r="A207" s="13">
        <v>202</v>
      </c>
      <c r="B207" s="14"/>
      <c r="C207" s="15" t="s">
        <v>460</v>
      </c>
      <c r="D207" s="14" t="s">
        <v>106</v>
      </c>
      <c r="E207" s="14" t="s">
        <v>469</v>
      </c>
      <c r="F207" s="16">
        <v>86</v>
      </c>
      <c r="G207" s="17">
        <v>4178.1</v>
      </c>
      <c r="H207" s="17">
        <v>6.05</v>
      </c>
      <c r="I207" s="17">
        <v>6.05</v>
      </c>
      <c r="J207" s="17">
        <v>0</v>
      </c>
      <c r="K207" s="17">
        <f t="shared" si="25"/>
        <v>25346.62</v>
      </c>
      <c r="L207" s="17">
        <v>25277.71</v>
      </c>
      <c r="M207" s="17">
        <v>0</v>
      </c>
      <c r="N207" s="17">
        <v>68.91</v>
      </c>
      <c r="O207" s="17">
        <f t="shared" si="26"/>
        <v>24285.14</v>
      </c>
      <c r="P207" s="17">
        <v>24284.64</v>
      </c>
      <c r="Q207" s="17">
        <v>0</v>
      </c>
      <c r="R207" s="17">
        <v>0.5</v>
      </c>
      <c r="S207" s="17">
        <f t="shared" si="27"/>
        <v>1061.4799999999996</v>
      </c>
      <c r="T207" s="17">
        <f t="shared" si="28"/>
        <v>872951.23</v>
      </c>
      <c r="U207" s="17">
        <v>870757.94</v>
      </c>
      <c r="V207" s="17">
        <v>0</v>
      </c>
      <c r="W207" s="17">
        <v>2193.29</v>
      </c>
      <c r="X207" s="17">
        <f t="shared" si="29"/>
        <v>860476.9</v>
      </c>
      <c r="Y207" s="17">
        <v>859581.48</v>
      </c>
      <c r="Z207" s="17">
        <v>0</v>
      </c>
      <c r="AA207" s="17">
        <v>895.42</v>
      </c>
      <c r="AB207" s="17">
        <f t="shared" si="30"/>
        <v>12474.329999999958</v>
      </c>
      <c r="AC207" s="31">
        <f t="shared" si="31"/>
        <v>0.9857101638999924</v>
      </c>
      <c r="AD207" s="15" t="s">
        <v>44</v>
      </c>
      <c r="AE207" s="15" t="s">
        <v>470</v>
      </c>
      <c r="AF207" s="18"/>
      <c r="AG207" s="18"/>
      <c r="AH207" s="18">
        <f t="shared" si="24"/>
        <v>860476.9</v>
      </c>
    </row>
    <row r="208" spans="1:34" ht="15" customHeight="1">
      <c r="A208" s="13">
        <v>203</v>
      </c>
      <c r="B208" s="14"/>
      <c r="C208" s="15" t="s">
        <v>460</v>
      </c>
      <c r="D208" s="14" t="s">
        <v>106</v>
      </c>
      <c r="E208" s="14" t="s">
        <v>471</v>
      </c>
      <c r="F208" s="16">
        <v>94</v>
      </c>
      <c r="G208" s="17">
        <v>4389</v>
      </c>
      <c r="H208" s="17">
        <v>6.05</v>
      </c>
      <c r="I208" s="17">
        <v>6.05</v>
      </c>
      <c r="J208" s="17">
        <v>0</v>
      </c>
      <c r="K208" s="17">
        <f t="shared" si="25"/>
        <v>26617.589999999997</v>
      </c>
      <c r="L208" s="17">
        <v>26553.67</v>
      </c>
      <c r="M208" s="17">
        <v>0</v>
      </c>
      <c r="N208" s="17">
        <v>63.92</v>
      </c>
      <c r="O208" s="17">
        <f t="shared" si="26"/>
        <v>24148.83</v>
      </c>
      <c r="P208" s="17">
        <v>24148.83</v>
      </c>
      <c r="Q208" s="17">
        <v>0</v>
      </c>
      <c r="R208" s="17">
        <v>0</v>
      </c>
      <c r="S208" s="17">
        <f t="shared" si="27"/>
        <v>2468.7599999999948</v>
      </c>
      <c r="T208" s="17">
        <f t="shared" si="28"/>
        <v>916745.54</v>
      </c>
      <c r="U208" s="17">
        <v>914866.48</v>
      </c>
      <c r="V208" s="17">
        <v>0</v>
      </c>
      <c r="W208" s="17">
        <v>1879.06</v>
      </c>
      <c r="X208" s="17">
        <f t="shared" si="29"/>
        <v>904497.3300000001</v>
      </c>
      <c r="Y208" s="17">
        <v>903805.05</v>
      </c>
      <c r="Z208" s="17">
        <v>0</v>
      </c>
      <c r="AA208" s="17">
        <v>692.28</v>
      </c>
      <c r="AB208" s="17">
        <f t="shared" si="30"/>
        <v>12248.209999999963</v>
      </c>
      <c r="AC208" s="31">
        <f t="shared" si="31"/>
        <v>0.9866394659525696</v>
      </c>
      <c r="AD208" s="15" t="s">
        <v>44</v>
      </c>
      <c r="AE208" s="15" t="s">
        <v>472</v>
      </c>
      <c r="AF208" s="18"/>
      <c r="AG208" s="18"/>
      <c r="AH208" s="18">
        <f t="shared" si="24"/>
        <v>904497.3300000001</v>
      </c>
    </row>
    <row r="209" spans="1:34" ht="15" customHeight="1">
      <c r="A209" s="13">
        <v>204</v>
      </c>
      <c r="B209" s="14"/>
      <c r="C209" s="15" t="s">
        <v>460</v>
      </c>
      <c r="D209" s="14" t="s">
        <v>473</v>
      </c>
      <c r="E209" s="14" t="s">
        <v>169</v>
      </c>
      <c r="F209" s="16">
        <v>62</v>
      </c>
      <c r="G209" s="17">
        <v>3084.5</v>
      </c>
      <c r="H209" s="17">
        <v>6.05</v>
      </c>
      <c r="I209" s="17">
        <v>6.05</v>
      </c>
      <c r="J209" s="17">
        <v>0</v>
      </c>
      <c r="K209" s="17">
        <f t="shared" si="25"/>
        <v>18703.12</v>
      </c>
      <c r="L209" s="17">
        <v>18661.37</v>
      </c>
      <c r="M209" s="17">
        <v>0</v>
      </c>
      <c r="N209" s="17">
        <v>41.75</v>
      </c>
      <c r="O209" s="17">
        <f t="shared" si="26"/>
        <v>17330.25</v>
      </c>
      <c r="P209" s="17">
        <v>17328.38</v>
      </c>
      <c r="Q209" s="17">
        <v>0</v>
      </c>
      <c r="R209" s="17">
        <v>1.87</v>
      </c>
      <c r="S209" s="17">
        <f t="shared" si="27"/>
        <v>1372.869999999999</v>
      </c>
      <c r="T209" s="17">
        <f t="shared" si="28"/>
        <v>644884.45</v>
      </c>
      <c r="U209" s="17">
        <v>642936.58</v>
      </c>
      <c r="V209" s="17">
        <v>0</v>
      </c>
      <c r="W209" s="17">
        <v>1947.87</v>
      </c>
      <c r="X209" s="17">
        <f t="shared" si="29"/>
        <v>638565.58</v>
      </c>
      <c r="Y209" s="17">
        <v>637286.45</v>
      </c>
      <c r="Z209" s="17">
        <v>0</v>
      </c>
      <c r="AA209" s="17">
        <v>1279.13</v>
      </c>
      <c r="AB209" s="17">
        <f t="shared" si="30"/>
        <v>6318.869999999995</v>
      </c>
      <c r="AC209" s="31">
        <f t="shared" si="31"/>
        <v>0.9902015469593041</v>
      </c>
      <c r="AD209" s="15" t="s">
        <v>44</v>
      </c>
      <c r="AE209" s="15" t="s">
        <v>474</v>
      </c>
      <c r="AF209" s="18"/>
      <c r="AG209" s="18"/>
      <c r="AH209" s="18">
        <f t="shared" si="24"/>
        <v>638565.58</v>
      </c>
    </row>
    <row r="210" spans="1:34" ht="15" customHeight="1">
      <c r="A210" s="13">
        <v>205</v>
      </c>
      <c r="B210" s="14"/>
      <c r="C210" s="15" t="s">
        <v>460</v>
      </c>
      <c r="D210" s="14" t="s">
        <v>108</v>
      </c>
      <c r="E210" s="14">
        <v>151</v>
      </c>
      <c r="F210" s="16">
        <v>61</v>
      </c>
      <c r="G210" s="17">
        <v>3486.1</v>
      </c>
      <c r="H210" s="17">
        <v>6.5</v>
      </c>
      <c r="I210" s="17">
        <v>6.5</v>
      </c>
      <c r="J210" s="17">
        <v>0</v>
      </c>
      <c r="K210" s="17">
        <f t="shared" si="25"/>
        <v>23297.16</v>
      </c>
      <c r="L210" s="17">
        <v>22659.65</v>
      </c>
      <c r="M210" s="17">
        <v>0</v>
      </c>
      <c r="N210" s="17">
        <v>637.51</v>
      </c>
      <c r="O210" s="17">
        <f t="shared" si="26"/>
        <v>18400.81</v>
      </c>
      <c r="P210" s="17">
        <v>18388.34</v>
      </c>
      <c r="Q210" s="17">
        <v>0</v>
      </c>
      <c r="R210" s="17">
        <v>12.47</v>
      </c>
      <c r="S210" s="17">
        <f t="shared" si="27"/>
        <v>4896.3499999999985</v>
      </c>
      <c r="T210" s="17">
        <f t="shared" si="28"/>
        <v>751282.2999999999</v>
      </c>
      <c r="U210" s="17">
        <v>739716.95</v>
      </c>
      <c r="V210" s="17">
        <v>0</v>
      </c>
      <c r="W210" s="17">
        <v>11565.35</v>
      </c>
      <c r="X210" s="17">
        <f t="shared" si="29"/>
        <v>649939.28</v>
      </c>
      <c r="Y210" s="17">
        <v>649246.89</v>
      </c>
      <c r="Z210" s="17">
        <v>0</v>
      </c>
      <c r="AA210" s="17">
        <v>692.39</v>
      </c>
      <c r="AB210" s="17">
        <f t="shared" si="30"/>
        <v>101343.0199999999</v>
      </c>
      <c r="AC210" s="31">
        <f t="shared" si="31"/>
        <v>0.8651066050670967</v>
      </c>
      <c r="AD210" s="15" t="s">
        <v>44</v>
      </c>
      <c r="AE210" s="15" t="s">
        <v>475</v>
      </c>
      <c r="AF210" s="18"/>
      <c r="AG210" s="18"/>
      <c r="AH210" s="18">
        <f t="shared" si="24"/>
        <v>649939.28</v>
      </c>
    </row>
    <row r="211" spans="1:34" ht="15" customHeight="1">
      <c r="A211" s="13">
        <v>206</v>
      </c>
      <c r="B211" s="14"/>
      <c r="C211" s="15" t="s">
        <v>460</v>
      </c>
      <c r="D211" s="14" t="s">
        <v>108</v>
      </c>
      <c r="E211" s="14">
        <v>153</v>
      </c>
      <c r="F211" s="16">
        <v>65</v>
      </c>
      <c r="G211" s="17">
        <v>4562.9</v>
      </c>
      <c r="H211" s="17">
        <v>6.5</v>
      </c>
      <c r="I211" s="17">
        <v>6.5</v>
      </c>
      <c r="J211" s="17">
        <v>0</v>
      </c>
      <c r="K211" s="17">
        <f t="shared" si="25"/>
        <v>32353.71</v>
      </c>
      <c r="L211" s="17">
        <v>29658.85</v>
      </c>
      <c r="M211" s="17">
        <v>0</v>
      </c>
      <c r="N211" s="17">
        <v>2694.86</v>
      </c>
      <c r="O211" s="17">
        <f t="shared" si="26"/>
        <v>16778.44</v>
      </c>
      <c r="P211" s="17">
        <v>16778.44</v>
      </c>
      <c r="Q211" s="17">
        <v>0</v>
      </c>
      <c r="R211" s="17">
        <v>0</v>
      </c>
      <c r="S211" s="17">
        <f t="shared" si="27"/>
        <v>15575.27</v>
      </c>
      <c r="T211" s="17">
        <f t="shared" si="28"/>
        <v>1003649.29</v>
      </c>
      <c r="U211" s="17">
        <v>969749.53</v>
      </c>
      <c r="V211" s="17">
        <v>0</v>
      </c>
      <c r="W211" s="17">
        <v>33899.76</v>
      </c>
      <c r="X211" s="17">
        <f t="shared" si="29"/>
        <v>617936.38</v>
      </c>
      <c r="Y211" s="17">
        <v>617402.09</v>
      </c>
      <c r="Z211" s="17">
        <v>0</v>
      </c>
      <c r="AA211" s="17">
        <v>534.29</v>
      </c>
      <c r="AB211" s="17">
        <f t="shared" si="30"/>
        <v>385712.91000000003</v>
      </c>
      <c r="AC211" s="31">
        <f t="shared" si="31"/>
        <v>0.6156895502810549</v>
      </c>
      <c r="AD211" s="15" t="s">
        <v>44</v>
      </c>
      <c r="AE211" s="15" t="s">
        <v>476</v>
      </c>
      <c r="AF211" s="18"/>
      <c r="AG211" s="18"/>
      <c r="AH211" s="18">
        <f t="shared" si="24"/>
        <v>617936.38</v>
      </c>
    </row>
    <row r="212" spans="1:34" ht="15" customHeight="1">
      <c r="A212" s="13">
        <v>207</v>
      </c>
      <c r="B212" s="14"/>
      <c r="C212" s="15" t="s">
        <v>460</v>
      </c>
      <c r="D212" s="14" t="s">
        <v>108</v>
      </c>
      <c r="E212" s="14">
        <v>157</v>
      </c>
      <c r="F212" s="16">
        <v>68</v>
      </c>
      <c r="G212" s="17">
        <v>3541.7</v>
      </c>
      <c r="H212" s="17">
        <v>6.5</v>
      </c>
      <c r="I212" s="17">
        <v>6.5</v>
      </c>
      <c r="J212" s="17">
        <v>0</v>
      </c>
      <c r="K212" s="17">
        <f t="shared" si="25"/>
        <v>23036.67</v>
      </c>
      <c r="L212" s="17">
        <v>23021.05</v>
      </c>
      <c r="M212" s="17">
        <v>0</v>
      </c>
      <c r="N212" s="17">
        <v>15.62</v>
      </c>
      <c r="O212" s="17">
        <f t="shared" si="26"/>
        <v>19568.87</v>
      </c>
      <c r="P212" s="17">
        <v>19568.87</v>
      </c>
      <c r="Q212" s="17">
        <v>0</v>
      </c>
      <c r="R212" s="17">
        <v>0</v>
      </c>
      <c r="S212" s="17">
        <f t="shared" si="27"/>
        <v>3467.7999999999993</v>
      </c>
      <c r="T212" s="17">
        <f t="shared" si="28"/>
        <v>749152.78</v>
      </c>
      <c r="U212" s="17">
        <v>748396.05</v>
      </c>
      <c r="V212" s="17">
        <v>0</v>
      </c>
      <c r="W212" s="17">
        <v>756.73</v>
      </c>
      <c r="X212" s="17">
        <f t="shared" si="29"/>
        <v>757911.38</v>
      </c>
      <c r="Y212" s="17">
        <v>757436.31</v>
      </c>
      <c r="Z212" s="17">
        <v>0</v>
      </c>
      <c r="AA212" s="17">
        <v>475.07</v>
      </c>
      <c r="AB212" s="17">
        <f t="shared" si="30"/>
        <v>-8758.599999999977</v>
      </c>
      <c r="AC212" s="31">
        <f t="shared" si="31"/>
        <v>1.011691340182973</v>
      </c>
      <c r="AD212" s="15" t="s">
        <v>44</v>
      </c>
      <c r="AE212" s="15" t="s">
        <v>477</v>
      </c>
      <c r="AF212" s="18"/>
      <c r="AG212" s="18"/>
      <c r="AH212" s="18">
        <f t="shared" si="24"/>
        <v>757911.38</v>
      </c>
    </row>
    <row r="213" spans="1:34" ht="15" customHeight="1">
      <c r="A213" s="13">
        <v>208</v>
      </c>
      <c r="B213" s="14"/>
      <c r="C213" s="15" t="s">
        <v>460</v>
      </c>
      <c r="D213" s="14" t="s">
        <v>478</v>
      </c>
      <c r="E213" s="14">
        <v>136</v>
      </c>
      <c r="F213" s="16">
        <v>60</v>
      </c>
      <c r="G213" s="17">
        <v>2996.8</v>
      </c>
      <c r="H213" s="17">
        <v>6.05</v>
      </c>
      <c r="I213" s="17">
        <v>6.05</v>
      </c>
      <c r="J213" s="17">
        <v>0</v>
      </c>
      <c r="K213" s="17">
        <f t="shared" si="25"/>
        <v>16890.039999999997</v>
      </c>
      <c r="L213" s="17">
        <v>18130.78</v>
      </c>
      <c r="M213" s="17">
        <v>0</v>
      </c>
      <c r="N213" s="17">
        <v>-1240.74</v>
      </c>
      <c r="O213" s="17">
        <f t="shared" si="26"/>
        <v>16581.11</v>
      </c>
      <c r="P213" s="17">
        <v>16581.02</v>
      </c>
      <c r="Q213" s="17">
        <v>0</v>
      </c>
      <c r="R213" s="17">
        <v>0.09</v>
      </c>
      <c r="S213" s="17">
        <f t="shared" si="27"/>
        <v>308.92999999999665</v>
      </c>
      <c r="T213" s="17">
        <f t="shared" si="28"/>
        <v>631630.16</v>
      </c>
      <c r="U213" s="17">
        <v>624899.27</v>
      </c>
      <c r="V213" s="17">
        <v>0</v>
      </c>
      <c r="W213" s="17">
        <v>6730.89</v>
      </c>
      <c r="X213" s="17">
        <f t="shared" si="29"/>
        <v>570137.15</v>
      </c>
      <c r="Y213" s="17">
        <v>569944.73</v>
      </c>
      <c r="Z213" s="17">
        <v>0</v>
      </c>
      <c r="AA213" s="17">
        <v>192.42</v>
      </c>
      <c r="AB213" s="17">
        <f t="shared" si="30"/>
        <v>61493.01000000001</v>
      </c>
      <c r="AC213" s="31">
        <f t="shared" si="31"/>
        <v>0.9026439617766194</v>
      </c>
      <c r="AD213" s="15" t="s">
        <v>44</v>
      </c>
      <c r="AE213" s="15" t="s">
        <v>479</v>
      </c>
      <c r="AF213" s="18"/>
      <c r="AG213" s="18"/>
      <c r="AH213" s="18">
        <f t="shared" si="24"/>
        <v>570137.15</v>
      </c>
    </row>
    <row r="214" spans="1:34" ht="15" customHeight="1">
      <c r="A214" s="13">
        <v>209</v>
      </c>
      <c r="B214" s="14"/>
      <c r="C214" s="15" t="s">
        <v>460</v>
      </c>
      <c r="D214" s="14" t="s">
        <v>478</v>
      </c>
      <c r="E214" s="14" t="s">
        <v>480</v>
      </c>
      <c r="F214" s="16">
        <v>49</v>
      </c>
      <c r="G214" s="17">
        <v>2385.8</v>
      </c>
      <c r="H214" s="17">
        <v>6.05</v>
      </c>
      <c r="I214" s="17">
        <v>6.05</v>
      </c>
      <c r="J214" s="17">
        <v>0</v>
      </c>
      <c r="K214" s="17">
        <f t="shared" si="25"/>
        <v>14614.61</v>
      </c>
      <c r="L214" s="17">
        <v>14434.2</v>
      </c>
      <c r="M214" s="17">
        <v>0</v>
      </c>
      <c r="N214" s="17">
        <v>180.41</v>
      </c>
      <c r="O214" s="17">
        <f t="shared" si="26"/>
        <v>10387.52</v>
      </c>
      <c r="P214" s="17">
        <v>10376.5</v>
      </c>
      <c r="Q214" s="17">
        <v>0</v>
      </c>
      <c r="R214" s="17">
        <v>11.02</v>
      </c>
      <c r="S214" s="17">
        <f t="shared" si="27"/>
        <v>4227.09</v>
      </c>
      <c r="T214" s="17">
        <f t="shared" si="28"/>
        <v>508995.35000000003</v>
      </c>
      <c r="U214" s="17">
        <v>503116.15</v>
      </c>
      <c r="V214" s="17">
        <v>0</v>
      </c>
      <c r="W214" s="17">
        <v>5879.2</v>
      </c>
      <c r="X214" s="17">
        <f t="shared" si="29"/>
        <v>474271.3</v>
      </c>
      <c r="Y214" s="17">
        <v>473068.36</v>
      </c>
      <c r="Z214" s="17">
        <v>0</v>
      </c>
      <c r="AA214" s="17">
        <v>1202.94</v>
      </c>
      <c r="AB214" s="17">
        <f t="shared" si="30"/>
        <v>34724.05000000005</v>
      </c>
      <c r="AC214" s="31">
        <f t="shared" si="31"/>
        <v>0.9317792392405941</v>
      </c>
      <c r="AD214" s="15" t="s">
        <v>44</v>
      </c>
      <c r="AE214" s="15" t="s">
        <v>481</v>
      </c>
      <c r="AF214" s="18"/>
      <c r="AG214" s="18"/>
      <c r="AH214" s="18">
        <f t="shared" si="24"/>
        <v>474271.3</v>
      </c>
    </row>
    <row r="215" spans="1:34" ht="15" customHeight="1">
      <c r="A215" s="13">
        <v>210</v>
      </c>
      <c r="B215" s="14"/>
      <c r="C215" s="15" t="s">
        <v>460</v>
      </c>
      <c r="D215" s="14" t="s">
        <v>128</v>
      </c>
      <c r="E215" s="14" t="s">
        <v>142</v>
      </c>
      <c r="F215" s="16">
        <v>61</v>
      </c>
      <c r="G215" s="17">
        <v>2758.3</v>
      </c>
      <c r="H215" s="17">
        <v>6.05</v>
      </c>
      <c r="I215" s="17">
        <v>6.05</v>
      </c>
      <c r="J215" s="17">
        <v>0</v>
      </c>
      <c r="K215" s="17">
        <f t="shared" si="25"/>
        <v>17012.239999999998</v>
      </c>
      <c r="L215" s="17">
        <v>16687.89</v>
      </c>
      <c r="M215" s="17">
        <v>0</v>
      </c>
      <c r="N215" s="17">
        <v>324.35</v>
      </c>
      <c r="O215" s="17">
        <f t="shared" si="26"/>
        <v>14109.37</v>
      </c>
      <c r="P215" s="17">
        <v>14109.37</v>
      </c>
      <c r="Q215" s="17">
        <v>0</v>
      </c>
      <c r="R215" s="17">
        <v>0</v>
      </c>
      <c r="S215" s="17">
        <f t="shared" si="27"/>
        <v>2902.869999999997</v>
      </c>
      <c r="T215" s="17">
        <f t="shared" si="28"/>
        <v>581459.14</v>
      </c>
      <c r="U215" s="17">
        <v>574969.21</v>
      </c>
      <c r="V215" s="17">
        <v>0</v>
      </c>
      <c r="W215" s="17">
        <v>6489.93</v>
      </c>
      <c r="X215" s="17">
        <f t="shared" si="29"/>
        <v>531613.0399999999</v>
      </c>
      <c r="Y215" s="17">
        <v>531133.34</v>
      </c>
      <c r="Z215" s="17">
        <v>0</v>
      </c>
      <c r="AA215" s="17">
        <v>479.7</v>
      </c>
      <c r="AB215" s="17">
        <f t="shared" si="30"/>
        <v>49846.10000000009</v>
      </c>
      <c r="AC215" s="31">
        <f t="shared" si="31"/>
        <v>0.914274113912802</v>
      </c>
      <c r="AD215" s="15" t="s">
        <v>44</v>
      </c>
      <c r="AE215" s="15" t="s">
        <v>482</v>
      </c>
      <c r="AF215" s="18"/>
      <c r="AG215" s="18"/>
      <c r="AH215" s="18">
        <f t="shared" si="24"/>
        <v>531613.0399999999</v>
      </c>
    </row>
    <row r="216" spans="1:34" ht="15" customHeight="1">
      <c r="A216" s="13">
        <v>211</v>
      </c>
      <c r="B216" s="14"/>
      <c r="C216" s="15" t="s">
        <v>460</v>
      </c>
      <c r="D216" s="14" t="s">
        <v>483</v>
      </c>
      <c r="E216" s="14" t="s">
        <v>199</v>
      </c>
      <c r="F216" s="16">
        <v>35</v>
      </c>
      <c r="G216" s="17">
        <v>1325.3</v>
      </c>
      <c r="H216" s="17">
        <v>6.05</v>
      </c>
      <c r="I216" s="17">
        <v>6.05</v>
      </c>
      <c r="J216" s="17">
        <v>0</v>
      </c>
      <c r="K216" s="17">
        <f t="shared" si="25"/>
        <v>8153.12</v>
      </c>
      <c r="L216" s="17">
        <v>8018.15</v>
      </c>
      <c r="M216" s="17">
        <v>0</v>
      </c>
      <c r="N216" s="17">
        <v>134.97</v>
      </c>
      <c r="O216" s="17">
        <f t="shared" si="26"/>
        <v>12236.42</v>
      </c>
      <c r="P216" s="17">
        <v>11714.76</v>
      </c>
      <c r="Q216" s="17">
        <v>0</v>
      </c>
      <c r="R216" s="17">
        <v>521.66</v>
      </c>
      <c r="S216" s="17">
        <f t="shared" si="27"/>
        <v>-4083.3</v>
      </c>
      <c r="T216" s="17">
        <f t="shared" si="28"/>
        <v>279577.92</v>
      </c>
      <c r="U216" s="17">
        <v>276485.24</v>
      </c>
      <c r="V216" s="17">
        <v>0</v>
      </c>
      <c r="W216" s="17">
        <v>3092.68</v>
      </c>
      <c r="X216" s="17">
        <f t="shared" si="29"/>
        <v>263514.36</v>
      </c>
      <c r="Y216" s="17">
        <v>262356.36</v>
      </c>
      <c r="Z216" s="17">
        <v>0</v>
      </c>
      <c r="AA216" s="17">
        <v>1158</v>
      </c>
      <c r="AB216" s="17">
        <f t="shared" si="30"/>
        <v>16063.559999999998</v>
      </c>
      <c r="AC216" s="31">
        <f t="shared" si="31"/>
        <v>0.9425435313346634</v>
      </c>
      <c r="AD216" s="15" t="s">
        <v>44</v>
      </c>
      <c r="AE216" s="15" t="s">
        <v>484</v>
      </c>
      <c r="AF216" s="18"/>
      <c r="AG216" s="18"/>
      <c r="AH216" s="18">
        <f t="shared" si="24"/>
        <v>263514.36</v>
      </c>
    </row>
    <row r="217" spans="1:34" ht="15" customHeight="1">
      <c r="A217" s="13">
        <v>212</v>
      </c>
      <c r="B217" s="14"/>
      <c r="C217" s="15" t="s">
        <v>460</v>
      </c>
      <c r="D217" s="14" t="s">
        <v>485</v>
      </c>
      <c r="E217" s="14" t="s">
        <v>152</v>
      </c>
      <c r="F217" s="16">
        <v>60</v>
      </c>
      <c r="G217" s="17">
        <v>2837.2</v>
      </c>
      <c r="H217" s="17">
        <v>6.05</v>
      </c>
      <c r="I217" s="17">
        <v>6.05</v>
      </c>
      <c r="J217" s="17">
        <v>0</v>
      </c>
      <c r="K217" s="17">
        <f t="shared" si="25"/>
        <v>17446.579999999998</v>
      </c>
      <c r="L217" s="17">
        <v>17165.19</v>
      </c>
      <c r="M217" s="17">
        <v>0</v>
      </c>
      <c r="N217" s="17">
        <v>281.39</v>
      </c>
      <c r="O217" s="17">
        <f t="shared" si="26"/>
        <v>16005.01</v>
      </c>
      <c r="P217" s="17">
        <v>16001.07</v>
      </c>
      <c r="Q217" s="17">
        <v>0</v>
      </c>
      <c r="R217" s="17">
        <v>3.94</v>
      </c>
      <c r="S217" s="17">
        <f t="shared" si="27"/>
        <v>1441.569999999998</v>
      </c>
      <c r="T217" s="17">
        <f t="shared" si="28"/>
        <v>596830.71</v>
      </c>
      <c r="U217" s="17">
        <v>590995.09</v>
      </c>
      <c r="V217" s="17">
        <v>0</v>
      </c>
      <c r="W217" s="17">
        <v>5835.62</v>
      </c>
      <c r="X217" s="17">
        <f t="shared" si="29"/>
        <v>556295.58</v>
      </c>
      <c r="Y217" s="17">
        <v>556039.7</v>
      </c>
      <c r="Z217" s="17">
        <v>0</v>
      </c>
      <c r="AA217" s="17">
        <v>255.88</v>
      </c>
      <c r="AB217" s="17">
        <f t="shared" si="30"/>
        <v>40535.130000000005</v>
      </c>
      <c r="AC217" s="31">
        <f t="shared" si="31"/>
        <v>0.9320827006371706</v>
      </c>
      <c r="AD217" s="15" t="s">
        <v>44</v>
      </c>
      <c r="AE217" s="15" t="s">
        <v>486</v>
      </c>
      <c r="AF217" s="18"/>
      <c r="AG217" s="18"/>
      <c r="AH217" s="18">
        <f t="shared" si="24"/>
        <v>556295.58</v>
      </c>
    </row>
    <row r="218" spans="1:34" ht="15" customHeight="1">
      <c r="A218" s="13">
        <v>213</v>
      </c>
      <c r="B218" s="14"/>
      <c r="C218" s="15" t="s">
        <v>460</v>
      </c>
      <c r="D218" s="14" t="s">
        <v>487</v>
      </c>
      <c r="E218" s="14" t="s">
        <v>488</v>
      </c>
      <c r="F218" s="16">
        <v>40</v>
      </c>
      <c r="G218" s="17">
        <v>1948.01</v>
      </c>
      <c r="H218" s="17">
        <v>6.05</v>
      </c>
      <c r="I218" s="17">
        <v>6.05</v>
      </c>
      <c r="J218" s="17">
        <v>0</v>
      </c>
      <c r="K218" s="17">
        <f t="shared" si="25"/>
        <v>11912.720000000001</v>
      </c>
      <c r="L218" s="17">
        <v>11785.52</v>
      </c>
      <c r="M218" s="17">
        <v>0</v>
      </c>
      <c r="N218" s="17">
        <v>127.2</v>
      </c>
      <c r="O218" s="17">
        <f t="shared" si="26"/>
        <v>11881.68</v>
      </c>
      <c r="P218" s="17">
        <v>11881.68</v>
      </c>
      <c r="Q218" s="17">
        <v>0</v>
      </c>
      <c r="R218" s="17">
        <v>0</v>
      </c>
      <c r="S218" s="17">
        <f t="shared" si="27"/>
        <v>31.040000000000873</v>
      </c>
      <c r="T218" s="17">
        <f t="shared" si="28"/>
        <v>408514.66</v>
      </c>
      <c r="U218" s="17">
        <v>406144.6</v>
      </c>
      <c r="V218" s="17">
        <v>0</v>
      </c>
      <c r="W218" s="17">
        <v>2370.06</v>
      </c>
      <c r="X218" s="17">
        <f t="shared" si="29"/>
        <v>389998.76</v>
      </c>
      <c r="Y218" s="17">
        <v>389796.51</v>
      </c>
      <c r="Z218" s="17">
        <v>0</v>
      </c>
      <c r="AA218" s="17">
        <v>202.25</v>
      </c>
      <c r="AB218" s="17">
        <f t="shared" si="30"/>
        <v>18515.899999999965</v>
      </c>
      <c r="AC218" s="31">
        <f t="shared" si="31"/>
        <v>0.9546750660061992</v>
      </c>
      <c r="AD218" s="15" t="s">
        <v>44</v>
      </c>
      <c r="AE218" s="15" t="s">
        <v>489</v>
      </c>
      <c r="AF218" s="18"/>
      <c r="AG218" s="18"/>
      <c r="AH218" s="18">
        <f t="shared" si="24"/>
        <v>389998.76</v>
      </c>
    </row>
    <row r="219" spans="1:34" ht="15" customHeight="1">
      <c r="A219" s="13">
        <v>214</v>
      </c>
      <c r="B219" s="14"/>
      <c r="C219" s="15" t="s">
        <v>460</v>
      </c>
      <c r="D219" s="14" t="s">
        <v>490</v>
      </c>
      <c r="E219" s="14">
        <v>112</v>
      </c>
      <c r="F219" s="16">
        <v>59</v>
      </c>
      <c r="G219" s="17">
        <v>2618.7</v>
      </c>
      <c r="H219" s="17">
        <v>6.05</v>
      </c>
      <c r="I219" s="17">
        <v>6.05</v>
      </c>
      <c r="J219" s="17">
        <v>0</v>
      </c>
      <c r="K219" s="17">
        <f t="shared" si="25"/>
        <v>15953.529999999999</v>
      </c>
      <c r="L219" s="17">
        <v>15843.3</v>
      </c>
      <c r="M219" s="17">
        <v>0</v>
      </c>
      <c r="N219" s="17">
        <v>110.23</v>
      </c>
      <c r="O219" s="17">
        <f t="shared" si="26"/>
        <v>14028.89</v>
      </c>
      <c r="P219" s="17">
        <v>14028.89</v>
      </c>
      <c r="Q219" s="17">
        <v>0</v>
      </c>
      <c r="R219" s="17">
        <v>0</v>
      </c>
      <c r="S219" s="17">
        <f t="shared" si="27"/>
        <v>1924.6399999999994</v>
      </c>
      <c r="T219" s="17">
        <f t="shared" si="28"/>
        <v>550590.15</v>
      </c>
      <c r="U219" s="17">
        <v>545831.25</v>
      </c>
      <c r="V219" s="17">
        <v>0</v>
      </c>
      <c r="W219" s="17">
        <v>4758.9</v>
      </c>
      <c r="X219" s="17">
        <f t="shared" si="29"/>
        <v>535470.5900000001</v>
      </c>
      <c r="Y219" s="17">
        <v>532517.31</v>
      </c>
      <c r="Z219" s="17">
        <v>0</v>
      </c>
      <c r="AA219" s="17">
        <v>2953.28</v>
      </c>
      <c r="AB219" s="17">
        <f t="shared" si="30"/>
        <v>15119.55999999994</v>
      </c>
      <c r="AC219" s="31">
        <f t="shared" si="31"/>
        <v>0.9725393561799099</v>
      </c>
      <c r="AD219" s="15" t="s">
        <v>44</v>
      </c>
      <c r="AE219" s="15" t="s">
        <v>491</v>
      </c>
      <c r="AF219" s="18">
        <v>29160</v>
      </c>
      <c r="AG219" s="18"/>
      <c r="AH219" s="18">
        <f t="shared" si="24"/>
        <v>506310.5900000001</v>
      </c>
    </row>
    <row r="220" spans="1:34" ht="15" customHeight="1">
      <c r="A220" s="13">
        <v>215</v>
      </c>
      <c r="B220" s="14"/>
      <c r="C220" s="15" t="s">
        <v>460</v>
      </c>
      <c r="D220" s="14" t="s">
        <v>343</v>
      </c>
      <c r="E220" s="14" t="s">
        <v>469</v>
      </c>
      <c r="F220" s="16">
        <v>57</v>
      </c>
      <c r="G220" s="17">
        <v>2952.1</v>
      </c>
      <c r="H220" s="17">
        <v>6.05</v>
      </c>
      <c r="I220" s="17">
        <v>6.05</v>
      </c>
      <c r="J220" s="17">
        <v>0</v>
      </c>
      <c r="K220" s="17">
        <f t="shared" si="25"/>
        <v>18407.68</v>
      </c>
      <c r="L220" s="17">
        <v>17860.4</v>
      </c>
      <c r="M220" s="17">
        <v>0</v>
      </c>
      <c r="N220" s="17">
        <v>547.28</v>
      </c>
      <c r="O220" s="17">
        <f t="shared" si="26"/>
        <v>15835.76</v>
      </c>
      <c r="P220" s="17">
        <v>15829.25</v>
      </c>
      <c r="Q220" s="17">
        <v>0</v>
      </c>
      <c r="R220" s="17">
        <v>6.51</v>
      </c>
      <c r="S220" s="17">
        <f t="shared" si="27"/>
        <v>2571.92</v>
      </c>
      <c r="T220" s="17">
        <f t="shared" si="28"/>
        <v>625508</v>
      </c>
      <c r="U220" s="17">
        <v>615282.3</v>
      </c>
      <c r="V220" s="17">
        <v>0</v>
      </c>
      <c r="W220" s="17">
        <v>10225.7</v>
      </c>
      <c r="X220" s="17">
        <f t="shared" si="29"/>
        <v>549750.78</v>
      </c>
      <c r="Y220" s="17">
        <v>549433.25</v>
      </c>
      <c r="Z220" s="17">
        <v>0</v>
      </c>
      <c r="AA220" s="17">
        <v>317.53</v>
      </c>
      <c r="AB220" s="17">
        <f t="shared" si="30"/>
        <v>75757.21999999997</v>
      </c>
      <c r="AC220" s="31">
        <f t="shared" si="31"/>
        <v>0.8788868887368347</v>
      </c>
      <c r="AD220" s="15" t="s">
        <v>44</v>
      </c>
      <c r="AE220" s="15" t="s">
        <v>492</v>
      </c>
      <c r="AF220" s="18"/>
      <c r="AG220" s="18"/>
      <c r="AH220" s="18">
        <f t="shared" si="24"/>
        <v>549750.78</v>
      </c>
    </row>
    <row r="221" spans="1:34" ht="15" customHeight="1">
      <c r="A221" s="13">
        <v>216</v>
      </c>
      <c r="B221" s="14"/>
      <c r="C221" s="15" t="s">
        <v>460</v>
      </c>
      <c r="D221" s="14" t="s">
        <v>343</v>
      </c>
      <c r="E221" s="14" t="s">
        <v>471</v>
      </c>
      <c r="F221" s="16">
        <v>109</v>
      </c>
      <c r="G221" s="17">
        <v>5910</v>
      </c>
      <c r="H221" s="17">
        <v>6.5</v>
      </c>
      <c r="I221" s="17">
        <v>6.5</v>
      </c>
      <c r="J221" s="17">
        <v>0</v>
      </c>
      <c r="K221" s="17">
        <f t="shared" si="25"/>
        <v>38769.85</v>
      </c>
      <c r="L221" s="17">
        <v>38415.01</v>
      </c>
      <c r="M221" s="17">
        <v>0</v>
      </c>
      <c r="N221" s="17">
        <v>354.84</v>
      </c>
      <c r="O221" s="17">
        <f t="shared" si="26"/>
        <v>35866.58</v>
      </c>
      <c r="P221" s="17">
        <v>35866.03</v>
      </c>
      <c r="Q221" s="17">
        <v>0</v>
      </c>
      <c r="R221" s="17">
        <v>0.55</v>
      </c>
      <c r="S221" s="17">
        <f t="shared" si="27"/>
        <v>2903.269999999997</v>
      </c>
      <c r="T221" s="17">
        <f t="shared" si="28"/>
        <v>1262017.05</v>
      </c>
      <c r="U221" s="17">
        <v>1255756.82</v>
      </c>
      <c r="V221" s="17">
        <v>0</v>
      </c>
      <c r="W221" s="17">
        <v>6260.23</v>
      </c>
      <c r="X221" s="17">
        <f t="shared" si="29"/>
        <v>1207662.23</v>
      </c>
      <c r="Y221" s="17">
        <v>1206824.88</v>
      </c>
      <c r="Z221" s="17">
        <v>0</v>
      </c>
      <c r="AA221" s="17">
        <v>837.35</v>
      </c>
      <c r="AB221" s="17">
        <f t="shared" si="30"/>
        <v>54354.820000000065</v>
      </c>
      <c r="AC221" s="31">
        <f t="shared" si="31"/>
        <v>0.956930201537293</v>
      </c>
      <c r="AD221" s="15" t="s">
        <v>44</v>
      </c>
      <c r="AE221" s="15" t="s">
        <v>493</v>
      </c>
      <c r="AF221" s="18"/>
      <c r="AG221" s="18"/>
      <c r="AH221" s="18">
        <f t="shared" si="24"/>
        <v>1207662.23</v>
      </c>
    </row>
    <row r="222" spans="1:34" ht="15" customHeight="1">
      <c r="A222" s="13">
        <v>217</v>
      </c>
      <c r="B222" s="14"/>
      <c r="C222" s="15" t="s">
        <v>460</v>
      </c>
      <c r="D222" s="14" t="s">
        <v>343</v>
      </c>
      <c r="E222" s="14" t="s">
        <v>494</v>
      </c>
      <c r="F222" s="16">
        <v>150</v>
      </c>
      <c r="G222" s="17">
        <v>8383.1</v>
      </c>
      <c r="H222" s="17">
        <v>6.05</v>
      </c>
      <c r="I222" s="17">
        <v>6.05</v>
      </c>
      <c r="J222" s="17">
        <v>0</v>
      </c>
      <c r="K222" s="17">
        <f t="shared" si="25"/>
        <v>51088.57</v>
      </c>
      <c r="L222" s="17">
        <v>50718.19</v>
      </c>
      <c r="M222" s="17">
        <v>0</v>
      </c>
      <c r="N222" s="17">
        <v>370.38</v>
      </c>
      <c r="O222" s="17">
        <f t="shared" si="26"/>
        <v>46672.07</v>
      </c>
      <c r="P222" s="17">
        <v>46668.53</v>
      </c>
      <c r="Q222" s="17">
        <v>0</v>
      </c>
      <c r="R222" s="17">
        <v>3.54</v>
      </c>
      <c r="S222" s="17">
        <f t="shared" si="27"/>
        <v>4416.5</v>
      </c>
      <c r="T222" s="17">
        <f t="shared" si="28"/>
        <v>1757059.76</v>
      </c>
      <c r="U222" s="17">
        <v>1748720.61</v>
      </c>
      <c r="V222" s="17">
        <v>0</v>
      </c>
      <c r="W222" s="17">
        <v>8339.15</v>
      </c>
      <c r="X222" s="17">
        <f t="shared" si="29"/>
        <v>1692418.18</v>
      </c>
      <c r="Y222" s="17">
        <v>1690670.9</v>
      </c>
      <c r="Z222" s="17">
        <v>0</v>
      </c>
      <c r="AA222" s="17">
        <v>1747.28</v>
      </c>
      <c r="AB222" s="17">
        <f t="shared" si="30"/>
        <v>64641.580000000075</v>
      </c>
      <c r="AC222" s="31">
        <f t="shared" si="31"/>
        <v>0.9632103691225619</v>
      </c>
      <c r="AD222" s="15" t="s">
        <v>44</v>
      </c>
      <c r="AE222" s="15" t="s">
        <v>495</v>
      </c>
      <c r="AF222" s="18"/>
      <c r="AG222" s="18"/>
      <c r="AH222" s="18">
        <f t="shared" si="24"/>
        <v>1692418.18</v>
      </c>
    </row>
    <row r="223" spans="1:34" ht="15" customHeight="1">
      <c r="A223" s="13">
        <v>218</v>
      </c>
      <c r="B223" s="14"/>
      <c r="C223" s="15" t="s">
        <v>460</v>
      </c>
      <c r="D223" s="14" t="s">
        <v>343</v>
      </c>
      <c r="E223" s="14" t="s">
        <v>406</v>
      </c>
      <c r="F223" s="16">
        <v>71</v>
      </c>
      <c r="G223" s="17">
        <v>3799.1</v>
      </c>
      <c r="H223" s="17">
        <v>6.5</v>
      </c>
      <c r="I223" s="17">
        <v>6.5</v>
      </c>
      <c r="J223" s="17">
        <v>0</v>
      </c>
      <c r="K223" s="17">
        <f t="shared" si="25"/>
        <v>25202.050000000003</v>
      </c>
      <c r="L223" s="17">
        <v>24694.15</v>
      </c>
      <c r="M223" s="17">
        <v>0</v>
      </c>
      <c r="N223" s="17">
        <v>507.9</v>
      </c>
      <c r="O223" s="17">
        <f t="shared" si="26"/>
        <v>21901.75</v>
      </c>
      <c r="P223" s="17">
        <v>21901.75</v>
      </c>
      <c r="Q223" s="17">
        <v>0</v>
      </c>
      <c r="R223" s="17">
        <v>0</v>
      </c>
      <c r="S223" s="17">
        <f t="shared" si="27"/>
        <v>3300.300000000003</v>
      </c>
      <c r="T223" s="17">
        <f t="shared" si="28"/>
        <v>817720.15</v>
      </c>
      <c r="U223" s="17">
        <v>807656.9</v>
      </c>
      <c r="V223" s="17">
        <v>0</v>
      </c>
      <c r="W223" s="17">
        <v>10063.25</v>
      </c>
      <c r="X223" s="17">
        <f t="shared" si="29"/>
        <v>745603.74</v>
      </c>
      <c r="Y223" s="17">
        <v>745300.85</v>
      </c>
      <c r="Z223" s="17">
        <v>0</v>
      </c>
      <c r="AA223" s="17">
        <v>302.89</v>
      </c>
      <c r="AB223" s="17">
        <f t="shared" si="30"/>
        <v>72116.41000000003</v>
      </c>
      <c r="AC223" s="31">
        <f t="shared" si="31"/>
        <v>0.911807957771372</v>
      </c>
      <c r="AD223" s="15" t="s">
        <v>44</v>
      </c>
      <c r="AE223" s="15" t="s">
        <v>496</v>
      </c>
      <c r="AF223" s="18"/>
      <c r="AG223" s="18"/>
      <c r="AH223" s="18">
        <f t="shared" si="24"/>
        <v>745603.74</v>
      </c>
    </row>
    <row r="224" spans="1:34" ht="15" customHeight="1">
      <c r="A224" s="13">
        <v>219</v>
      </c>
      <c r="B224" s="14"/>
      <c r="C224" s="15" t="s">
        <v>460</v>
      </c>
      <c r="D224" s="14" t="s">
        <v>343</v>
      </c>
      <c r="E224" s="14">
        <v>123</v>
      </c>
      <c r="F224" s="16">
        <v>94</v>
      </c>
      <c r="G224" s="17">
        <v>4705.3</v>
      </c>
      <c r="H224" s="17">
        <v>6.05</v>
      </c>
      <c r="I224" s="17">
        <v>6.05</v>
      </c>
      <c r="J224" s="17">
        <v>0</v>
      </c>
      <c r="K224" s="17">
        <f t="shared" si="25"/>
        <v>28651.5</v>
      </c>
      <c r="L224" s="17">
        <v>28467.31</v>
      </c>
      <c r="M224" s="17">
        <v>0</v>
      </c>
      <c r="N224" s="17">
        <v>184.19</v>
      </c>
      <c r="O224" s="17">
        <f t="shared" si="26"/>
        <v>28334.72</v>
      </c>
      <c r="P224" s="17">
        <v>27972.86</v>
      </c>
      <c r="Q224" s="17">
        <v>0</v>
      </c>
      <c r="R224" s="17">
        <v>361.86</v>
      </c>
      <c r="S224" s="17">
        <f t="shared" si="27"/>
        <v>316.77999999999884</v>
      </c>
      <c r="T224" s="17">
        <f t="shared" si="28"/>
        <v>984469.6900000001</v>
      </c>
      <c r="U224" s="17">
        <v>981276.29</v>
      </c>
      <c r="V224" s="17">
        <v>0</v>
      </c>
      <c r="W224" s="17">
        <v>3193.4</v>
      </c>
      <c r="X224" s="17">
        <f t="shared" si="29"/>
        <v>952848.53</v>
      </c>
      <c r="Y224" s="17">
        <v>952077</v>
      </c>
      <c r="Z224" s="17">
        <v>0</v>
      </c>
      <c r="AA224" s="17">
        <v>771.53</v>
      </c>
      <c r="AB224" s="17">
        <f t="shared" si="30"/>
        <v>31621.160000000033</v>
      </c>
      <c r="AC224" s="31">
        <f t="shared" si="31"/>
        <v>0.9678800065444371</v>
      </c>
      <c r="AD224" s="15" t="s">
        <v>44</v>
      </c>
      <c r="AE224" s="15" t="s">
        <v>497</v>
      </c>
      <c r="AF224" s="18"/>
      <c r="AG224" s="18"/>
      <c r="AH224" s="18">
        <f t="shared" si="24"/>
        <v>952848.53</v>
      </c>
    </row>
    <row r="225" spans="1:34" ht="15" customHeight="1">
      <c r="A225" s="13">
        <v>220</v>
      </c>
      <c r="B225" s="14"/>
      <c r="C225" s="15" t="s">
        <v>460</v>
      </c>
      <c r="D225" s="14" t="s">
        <v>343</v>
      </c>
      <c r="E225" s="14">
        <v>125</v>
      </c>
      <c r="F225" s="16">
        <v>119</v>
      </c>
      <c r="G225" s="17">
        <v>5900.7</v>
      </c>
      <c r="H225" s="17">
        <v>6.05</v>
      </c>
      <c r="I225" s="17">
        <v>6.05</v>
      </c>
      <c r="J225" s="17">
        <v>0</v>
      </c>
      <c r="K225" s="17">
        <f t="shared" si="25"/>
        <v>35786.47</v>
      </c>
      <c r="L225" s="17">
        <v>35699.51</v>
      </c>
      <c r="M225" s="17">
        <v>0</v>
      </c>
      <c r="N225" s="17">
        <v>86.96</v>
      </c>
      <c r="O225" s="17">
        <f t="shared" si="26"/>
        <v>30139.29</v>
      </c>
      <c r="P225" s="17">
        <v>30139.29</v>
      </c>
      <c r="Q225" s="17">
        <v>0</v>
      </c>
      <c r="R225" s="17">
        <v>0</v>
      </c>
      <c r="S225" s="17">
        <f t="shared" si="27"/>
        <v>5647.18</v>
      </c>
      <c r="T225" s="17">
        <f t="shared" si="28"/>
        <v>1241633.65</v>
      </c>
      <c r="U225" s="17">
        <v>1229218.16</v>
      </c>
      <c r="V225" s="17">
        <v>0</v>
      </c>
      <c r="W225" s="17">
        <v>12415.49</v>
      </c>
      <c r="X225" s="17">
        <f t="shared" si="29"/>
        <v>1153849.19</v>
      </c>
      <c r="Y225" s="17">
        <v>1152658.25</v>
      </c>
      <c r="Z225" s="17">
        <v>0</v>
      </c>
      <c r="AA225" s="17">
        <v>1190.94</v>
      </c>
      <c r="AB225" s="17">
        <f t="shared" si="30"/>
        <v>87784.45999999996</v>
      </c>
      <c r="AC225" s="31">
        <f t="shared" si="31"/>
        <v>0.9292992260639844</v>
      </c>
      <c r="AD225" s="15" t="s">
        <v>44</v>
      </c>
      <c r="AE225" s="15" t="s">
        <v>498</v>
      </c>
      <c r="AF225" s="18"/>
      <c r="AG225" s="18"/>
      <c r="AH225" s="18">
        <f t="shared" si="24"/>
        <v>1153849.19</v>
      </c>
    </row>
    <row r="226" spans="1:34" ht="15" customHeight="1">
      <c r="A226" s="13">
        <v>221</v>
      </c>
      <c r="B226" s="14"/>
      <c r="C226" s="15" t="s">
        <v>460</v>
      </c>
      <c r="D226" s="14" t="s">
        <v>499</v>
      </c>
      <c r="E226" s="14" t="s">
        <v>71</v>
      </c>
      <c r="F226" s="16">
        <v>24</v>
      </c>
      <c r="G226" s="17">
        <v>1661.3</v>
      </c>
      <c r="H226" s="17">
        <v>6.05</v>
      </c>
      <c r="I226" s="17">
        <v>6.05</v>
      </c>
      <c r="J226" s="17">
        <v>0</v>
      </c>
      <c r="K226" s="17">
        <f t="shared" si="25"/>
        <v>10286.23</v>
      </c>
      <c r="L226" s="17">
        <v>10050.93</v>
      </c>
      <c r="M226" s="17">
        <v>0</v>
      </c>
      <c r="N226" s="17">
        <v>235.3</v>
      </c>
      <c r="O226" s="17">
        <f t="shared" si="26"/>
        <v>9954.16</v>
      </c>
      <c r="P226" s="17">
        <v>9951.03</v>
      </c>
      <c r="Q226" s="17">
        <v>0</v>
      </c>
      <c r="R226" s="17">
        <v>3.13</v>
      </c>
      <c r="S226" s="17">
        <f t="shared" si="27"/>
        <v>332.0699999999997</v>
      </c>
      <c r="T226" s="17">
        <f t="shared" si="28"/>
        <v>348275.96</v>
      </c>
      <c r="U226" s="17">
        <v>344371.37</v>
      </c>
      <c r="V226" s="17">
        <v>0</v>
      </c>
      <c r="W226" s="17">
        <v>3904.59</v>
      </c>
      <c r="X226" s="17">
        <f t="shared" si="29"/>
        <v>312886.02</v>
      </c>
      <c r="Y226" s="17">
        <v>311985.2</v>
      </c>
      <c r="Z226" s="17">
        <v>0</v>
      </c>
      <c r="AA226" s="17">
        <v>900.82</v>
      </c>
      <c r="AB226" s="17">
        <f t="shared" si="30"/>
        <v>35389.94</v>
      </c>
      <c r="AC226" s="31">
        <f t="shared" si="31"/>
        <v>0.8983853493649117</v>
      </c>
      <c r="AD226" s="15" t="s">
        <v>44</v>
      </c>
      <c r="AE226" s="15" t="s">
        <v>500</v>
      </c>
      <c r="AF226" s="18"/>
      <c r="AG226" s="18"/>
      <c r="AH226" s="18">
        <f t="shared" si="24"/>
        <v>312886.02</v>
      </c>
    </row>
    <row r="227" spans="1:34" ht="15" customHeight="1">
      <c r="A227" s="13">
        <v>222</v>
      </c>
      <c r="B227" s="14"/>
      <c r="C227" s="15" t="s">
        <v>460</v>
      </c>
      <c r="D227" s="14" t="s">
        <v>382</v>
      </c>
      <c r="E227" s="14" t="s">
        <v>64</v>
      </c>
      <c r="F227" s="16">
        <v>90</v>
      </c>
      <c r="G227" s="17">
        <v>4101.5</v>
      </c>
      <c r="H227" s="17">
        <v>6.05</v>
      </c>
      <c r="I227" s="17">
        <v>6.05</v>
      </c>
      <c r="J227" s="17">
        <v>0</v>
      </c>
      <c r="K227" s="17">
        <f t="shared" si="25"/>
        <v>24928.890000000003</v>
      </c>
      <c r="L227" s="17">
        <v>24814.31</v>
      </c>
      <c r="M227" s="17">
        <v>0</v>
      </c>
      <c r="N227" s="17">
        <v>114.58</v>
      </c>
      <c r="O227" s="17">
        <f t="shared" si="26"/>
        <v>25449.86</v>
      </c>
      <c r="P227" s="17">
        <v>25447.15</v>
      </c>
      <c r="Q227" s="17">
        <v>0</v>
      </c>
      <c r="R227" s="17">
        <v>2.71</v>
      </c>
      <c r="S227" s="17">
        <f t="shared" si="27"/>
        <v>-520.9699999999975</v>
      </c>
      <c r="T227" s="17">
        <f t="shared" si="28"/>
        <v>857218.08</v>
      </c>
      <c r="U227" s="17">
        <v>854579.74</v>
      </c>
      <c r="V227" s="17">
        <v>0</v>
      </c>
      <c r="W227" s="17">
        <v>2638.34</v>
      </c>
      <c r="X227" s="17">
        <f t="shared" si="29"/>
        <v>841770.68</v>
      </c>
      <c r="Y227" s="17">
        <v>840903.91</v>
      </c>
      <c r="Z227" s="17">
        <v>0</v>
      </c>
      <c r="AA227" s="17">
        <v>866.77</v>
      </c>
      <c r="AB227" s="17">
        <f t="shared" si="30"/>
        <v>15447.399999999907</v>
      </c>
      <c r="AC227" s="31">
        <f t="shared" si="31"/>
        <v>0.9819796148023384</v>
      </c>
      <c r="AD227" s="15" t="s">
        <v>44</v>
      </c>
      <c r="AE227" s="15" t="s">
        <v>501</v>
      </c>
      <c r="AF227" s="18"/>
      <c r="AG227" s="18"/>
      <c r="AH227" s="18">
        <f t="shared" si="24"/>
        <v>841770.68</v>
      </c>
    </row>
    <row r="228" spans="1:34" ht="15" customHeight="1">
      <c r="A228" s="13">
        <v>223</v>
      </c>
      <c r="B228" s="14"/>
      <c r="C228" s="15" t="s">
        <v>460</v>
      </c>
      <c r="D228" s="14" t="s">
        <v>502</v>
      </c>
      <c r="E228" s="14">
        <v>129</v>
      </c>
      <c r="F228" s="16">
        <v>78</v>
      </c>
      <c r="G228" s="17">
        <v>3843.1</v>
      </c>
      <c r="H228" s="17">
        <v>6.05</v>
      </c>
      <c r="I228" s="17">
        <v>6.05</v>
      </c>
      <c r="J228" s="17">
        <v>0</v>
      </c>
      <c r="K228" s="17">
        <f t="shared" si="25"/>
        <v>23677.039999999997</v>
      </c>
      <c r="L228" s="17">
        <v>23250.94</v>
      </c>
      <c r="M228" s="17">
        <v>0</v>
      </c>
      <c r="N228" s="17">
        <v>426.1</v>
      </c>
      <c r="O228" s="17">
        <f t="shared" si="26"/>
        <v>23886</v>
      </c>
      <c r="P228" s="17">
        <v>21259.26</v>
      </c>
      <c r="Q228" s="17">
        <v>0</v>
      </c>
      <c r="R228" s="17">
        <v>2626.74</v>
      </c>
      <c r="S228" s="17">
        <f t="shared" si="27"/>
        <v>-208.96000000000276</v>
      </c>
      <c r="T228" s="17">
        <f t="shared" si="28"/>
        <v>812649.4</v>
      </c>
      <c r="U228" s="17">
        <v>800070.56</v>
      </c>
      <c r="V228" s="17">
        <v>0</v>
      </c>
      <c r="W228" s="17">
        <v>12578.84</v>
      </c>
      <c r="X228" s="17">
        <f t="shared" si="29"/>
        <v>749417.24</v>
      </c>
      <c r="Y228" s="17">
        <v>744899.73</v>
      </c>
      <c r="Z228" s="17">
        <v>0</v>
      </c>
      <c r="AA228" s="17">
        <v>4517.51</v>
      </c>
      <c r="AB228" s="17">
        <f t="shared" si="30"/>
        <v>63232.16000000003</v>
      </c>
      <c r="AC228" s="31">
        <f t="shared" si="31"/>
        <v>0.9221901105199856</v>
      </c>
      <c r="AD228" s="15" t="s">
        <v>44</v>
      </c>
      <c r="AE228" s="15" t="s">
        <v>503</v>
      </c>
      <c r="AF228" s="18"/>
      <c r="AG228" s="18"/>
      <c r="AH228" s="18">
        <f t="shared" si="24"/>
        <v>749417.24</v>
      </c>
    </row>
    <row r="229" spans="1:34" ht="15" customHeight="1">
      <c r="A229" s="13">
        <v>224</v>
      </c>
      <c r="B229" s="14"/>
      <c r="C229" s="15" t="s">
        <v>460</v>
      </c>
      <c r="D229" s="14" t="s">
        <v>502</v>
      </c>
      <c r="E229" s="14">
        <v>135</v>
      </c>
      <c r="F229" s="16">
        <v>78</v>
      </c>
      <c r="G229" s="17">
        <v>3828.8</v>
      </c>
      <c r="H229" s="17">
        <v>6.05</v>
      </c>
      <c r="I229" s="17">
        <v>6.05</v>
      </c>
      <c r="J229" s="17">
        <v>0</v>
      </c>
      <c r="K229" s="17">
        <f t="shared" si="25"/>
        <v>22888.93</v>
      </c>
      <c r="L229" s="17">
        <v>23164.44</v>
      </c>
      <c r="M229" s="17">
        <v>0</v>
      </c>
      <c r="N229" s="17">
        <v>-275.51</v>
      </c>
      <c r="O229" s="17">
        <f t="shared" si="26"/>
        <v>18941.5</v>
      </c>
      <c r="P229" s="17">
        <v>18941.5</v>
      </c>
      <c r="Q229" s="17">
        <v>0</v>
      </c>
      <c r="R229" s="17">
        <v>0</v>
      </c>
      <c r="S229" s="17">
        <f t="shared" si="27"/>
        <v>3947.4300000000003</v>
      </c>
      <c r="T229" s="17">
        <f t="shared" si="28"/>
        <v>806206.9400000001</v>
      </c>
      <c r="U229" s="17">
        <v>798361.67</v>
      </c>
      <c r="V229" s="17">
        <v>0</v>
      </c>
      <c r="W229" s="17">
        <v>7845.27</v>
      </c>
      <c r="X229" s="17">
        <f t="shared" si="29"/>
        <v>762262.23</v>
      </c>
      <c r="Y229" s="17">
        <v>760905.79</v>
      </c>
      <c r="Z229" s="17">
        <v>0</v>
      </c>
      <c r="AA229" s="17">
        <v>1356.44</v>
      </c>
      <c r="AB229" s="17">
        <f t="shared" si="30"/>
        <v>43944.71000000008</v>
      </c>
      <c r="AC229" s="31">
        <f t="shared" si="31"/>
        <v>0.9454920221847755</v>
      </c>
      <c r="AD229" s="15" t="s">
        <v>44</v>
      </c>
      <c r="AE229" s="15" t="s">
        <v>504</v>
      </c>
      <c r="AF229" s="18"/>
      <c r="AG229" s="18"/>
      <c r="AH229" s="18">
        <f t="shared" si="24"/>
        <v>762262.23</v>
      </c>
    </row>
    <row r="230" spans="1:34" ht="15" customHeight="1">
      <c r="A230" s="13">
        <v>225</v>
      </c>
      <c r="B230" s="14"/>
      <c r="C230" s="15" t="s">
        <v>460</v>
      </c>
      <c r="D230" s="14" t="s">
        <v>505</v>
      </c>
      <c r="E230" s="14" t="s">
        <v>271</v>
      </c>
      <c r="F230" s="16">
        <v>79</v>
      </c>
      <c r="G230" s="17">
        <v>4140.1</v>
      </c>
      <c r="H230" s="17">
        <v>6.05</v>
      </c>
      <c r="I230" s="17">
        <v>6.05</v>
      </c>
      <c r="J230" s="17">
        <v>0</v>
      </c>
      <c r="K230" s="17">
        <f t="shared" si="25"/>
        <v>25288.09</v>
      </c>
      <c r="L230" s="17">
        <v>25047.82</v>
      </c>
      <c r="M230" s="17">
        <v>0</v>
      </c>
      <c r="N230" s="17">
        <v>240.27</v>
      </c>
      <c r="O230" s="17">
        <f t="shared" si="26"/>
        <v>23515.15</v>
      </c>
      <c r="P230" s="17">
        <v>23385.86</v>
      </c>
      <c r="Q230" s="17">
        <v>0</v>
      </c>
      <c r="R230" s="17">
        <v>129.29</v>
      </c>
      <c r="S230" s="17">
        <f t="shared" si="27"/>
        <v>1772.9399999999987</v>
      </c>
      <c r="T230" s="17">
        <f t="shared" si="28"/>
        <v>874065.4199999999</v>
      </c>
      <c r="U230" s="17">
        <v>863985.44</v>
      </c>
      <c r="V230" s="17">
        <v>0</v>
      </c>
      <c r="W230" s="17">
        <v>10079.98</v>
      </c>
      <c r="X230" s="17">
        <f t="shared" si="29"/>
        <v>804730.48</v>
      </c>
      <c r="Y230" s="17">
        <v>801891.34</v>
      </c>
      <c r="Z230" s="17">
        <v>0</v>
      </c>
      <c r="AA230" s="17">
        <v>2839.14</v>
      </c>
      <c r="AB230" s="17">
        <f t="shared" si="30"/>
        <v>69334.93999999994</v>
      </c>
      <c r="AC230" s="31">
        <f t="shared" si="31"/>
        <v>0.920675342584769</v>
      </c>
      <c r="AD230" s="15" t="s">
        <v>44</v>
      </c>
      <c r="AE230" s="15" t="s">
        <v>506</v>
      </c>
      <c r="AF230" s="18"/>
      <c r="AG230" s="18"/>
      <c r="AH230" s="18">
        <f t="shared" si="24"/>
        <v>804730.48</v>
      </c>
    </row>
    <row r="231" spans="1:34" ht="15" customHeight="1">
      <c r="A231" s="13">
        <v>226</v>
      </c>
      <c r="B231" s="14"/>
      <c r="C231" s="15" t="s">
        <v>460</v>
      </c>
      <c r="D231" s="14" t="s">
        <v>505</v>
      </c>
      <c r="E231" s="14" t="s">
        <v>507</v>
      </c>
      <c r="F231" s="16">
        <v>72</v>
      </c>
      <c r="G231" s="17">
        <v>2674.5</v>
      </c>
      <c r="H231" s="17">
        <v>6.05</v>
      </c>
      <c r="I231" s="17">
        <v>6.05</v>
      </c>
      <c r="J231" s="17">
        <v>0</v>
      </c>
      <c r="K231" s="17">
        <f t="shared" si="25"/>
        <v>16463.78</v>
      </c>
      <c r="L231" s="17">
        <v>16180.88</v>
      </c>
      <c r="M231" s="17">
        <v>0</v>
      </c>
      <c r="N231" s="17">
        <v>282.9</v>
      </c>
      <c r="O231" s="17">
        <f t="shared" si="26"/>
        <v>16459.75</v>
      </c>
      <c r="P231" s="17">
        <v>16453.48</v>
      </c>
      <c r="Q231" s="17">
        <v>0</v>
      </c>
      <c r="R231" s="17">
        <v>6.27</v>
      </c>
      <c r="S231" s="17">
        <f t="shared" si="27"/>
        <v>4.029999999998836</v>
      </c>
      <c r="T231" s="17">
        <f t="shared" si="28"/>
        <v>564818.08</v>
      </c>
      <c r="U231" s="17">
        <v>557794.62</v>
      </c>
      <c r="V231" s="17">
        <v>0</v>
      </c>
      <c r="W231" s="17">
        <v>7023.46</v>
      </c>
      <c r="X231" s="17">
        <f t="shared" si="29"/>
        <v>524354.46</v>
      </c>
      <c r="Y231" s="17">
        <v>522469.87</v>
      </c>
      <c r="Z231" s="17">
        <v>0</v>
      </c>
      <c r="AA231" s="17">
        <v>1884.59</v>
      </c>
      <c r="AB231" s="17">
        <f t="shared" si="30"/>
        <v>40463.619999999995</v>
      </c>
      <c r="AC231" s="31">
        <f t="shared" si="31"/>
        <v>0.9283599066092219</v>
      </c>
      <c r="AD231" s="15" t="s">
        <v>44</v>
      </c>
      <c r="AE231" s="15" t="s">
        <v>508</v>
      </c>
      <c r="AF231" s="18"/>
      <c r="AG231" s="18"/>
      <c r="AH231" s="18">
        <f t="shared" si="24"/>
        <v>524354.46</v>
      </c>
    </row>
    <row r="232" spans="1:34" ht="15" customHeight="1">
      <c r="A232" s="13">
        <v>227</v>
      </c>
      <c r="B232" s="14"/>
      <c r="C232" s="15" t="s">
        <v>460</v>
      </c>
      <c r="D232" s="14" t="s">
        <v>505</v>
      </c>
      <c r="E232" s="14" t="s">
        <v>183</v>
      </c>
      <c r="F232" s="16">
        <v>107</v>
      </c>
      <c r="G232" s="17">
        <v>4939.4</v>
      </c>
      <c r="H232" s="17">
        <v>6.05</v>
      </c>
      <c r="I232" s="17">
        <v>6.05</v>
      </c>
      <c r="J232" s="17">
        <v>0</v>
      </c>
      <c r="K232" s="17">
        <f t="shared" si="25"/>
        <v>29955.34</v>
      </c>
      <c r="L232" s="17">
        <v>29883.59</v>
      </c>
      <c r="M232" s="17">
        <v>0</v>
      </c>
      <c r="N232" s="17">
        <v>71.75</v>
      </c>
      <c r="O232" s="17">
        <f t="shared" si="26"/>
        <v>25360.25</v>
      </c>
      <c r="P232" s="17">
        <v>25347.55</v>
      </c>
      <c r="Q232" s="17">
        <v>0</v>
      </c>
      <c r="R232" s="17">
        <v>12.7</v>
      </c>
      <c r="S232" s="17">
        <f t="shared" si="27"/>
        <v>4595.09</v>
      </c>
      <c r="T232" s="17">
        <f t="shared" si="28"/>
        <v>1036717.19</v>
      </c>
      <c r="U232" s="17">
        <v>1029381.1</v>
      </c>
      <c r="V232" s="17">
        <v>0</v>
      </c>
      <c r="W232" s="17">
        <v>7336.09</v>
      </c>
      <c r="X232" s="17">
        <f t="shared" si="29"/>
        <v>995503.88</v>
      </c>
      <c r="Y232" s="17">
        <v>994126.55</v>
      </c>
      <c r="Z232" s="17">
        <v>0</v>
      </c>
      <c r="AA232" s="17">
        <v>1377.33</v>
      </c>
      <c r="AB232" s="17">
        <f t="shared" si="30"/>
        <v>41213.30999999994</v>
      </c>
      <c r="AC232" s="31">
        <f t="shared" si="31"/>
        <v>0.9602463329464037</v>
      </c>
      <c r="AD232" s="15" t="s">
        <v>44</v>
      </c>
      <c r="AE232" s="15" t="s">
        <v>509</v>
      </c>
      <c r="AF232" s="18"/>
      <c r="AG232" s="18"/>
      <c r="AH232" s="18">
        <f t="shared" si="24"/>
        <v>995503.88</v>
      </c>
    </row>
    <row r="233" spans="1:34" ht="15" customHeight="1">
      <c r="A233" s="13">
        <v>228</v>
      </c>
      <c r="B233" s="14"/>
      <c r="C233" s="15" t="s">
        <v>460</v>
      </c>
      <c r="D233" s="14" t="s">
        <v>510</v>
      </c>
      <c r="E233" s="14" t="s">
        <v>56</v>
      </c>
      <c r="F233" s="16">
        <v>60</v>
      </c>
      <c r="G233" s="17">
        <v>2963.5</v>
      </c>
      <c r="H233" s="17">
        <v>6.05</v>
      </c>
      <c r="I233" s="17">
        <v>6.05</v>
      </c>
      <c r="J233" s="17">
        <v>0</v>
      </c>
      <c r="K233" s="17">
        <f t="shared" si="25"/>
        <v>18069.54</v>
      </c>
      <c r="L233" s="17">
        <v>17929.31</v>
      </c>
      <c r="M233" s="17">
        <v>0</v>
      </c>
      <c r="N233" s="17">
        <v>140.23</v>
      </c>
      <c r="O233" s="17">
        <f t="shared" si="26"/>
        <v>21183.57</v>
      </c>
      <c r="P233" s="17">
        <v>21182.67</v>
      </c>
      <c r="Q233" s="17">
        <v>0</v>
      </c>
      <c r="R233" s="17">
        <v>0.9</v>
      </c>
      <c r="S233" s="17">
        <f t="shared" si="27"/>
        <v>-3114.029999999999</v>
      </c>
      <c r="T233" s="17">
        <f t="shared" si="28"/>
        <v>622128.4700000001</v>
      </c>
      <c r="U233" s="17">
        <v>618050.79</v>
      </c>
      <c r="V233" s="17">
        <v>0</v>
      </c>
      <c r="W233" s="17">
        <v>4077.68</v>
      </c>
      <c r="X233" s="17">
        <f t="shared" si="29"/>
        <v>601665.59</v>
      </c>
      <c r="Y233" s="17">
        <v>601151.22</v>
      </c>
      <c r="Z233" s="17">
        <v>0</v>
      </c>
      <c r="AA233" s="17">
        <v>514.37</v>
      </c>
      <c r="AB233" s="17">
        <f t="shared" si="30"/>
        <v>20462.88000000012</v>
      </c>
      <c r="AC233" s="31">
        <f t="shared" si="31"/>
        <v>0.967108272669148</v>
      </c>
      <c r="AD233" s="15" t="s">
        <v>44</v>
      </c>
      <c r="AE233" s="15" t="s">
        <v>511</v>
      </c>
      <c r="AF233" s="18"/>
      <c r="AG233" s="18"/>
      <c r="AH233" s="18">
        <f t="shared" si="24"/>
        <v>601665.59</v>
      </c>
    </row>
    <row r="234" spans="1:34" ht="15" customHeight="1">
      <c r="A234" s="13">
        <v>229</v>
      </c>
      <c r="B234" s="14"/>
      <c r="C234" s="15" t="s">
        <v>460</v>
      </c>
      <c r="D234" s="14" t="s">
        <v>510</v>
      </c>
      <c r="E234" s="14" t="s">
        <v>43</v>
      </c>
      <c r="F234" s="16">
        <v>75</v>
      </c>
      <c r="G234" s="17">
        <v>3433.1</v>
      </c>
      <c r="H234" s="17">
        <v>6.05</v>
      </c>
      <c r="I234" s="17">
        <v>6.05</v>
      </c>
      <c r="J234" s="17">
        <v>0</v>
      </c>
      <c r="K234" s="17">
        <f t="shared" si="25"/>
        <v>23097.72</v>
      </c>
      <c r="L234" s="17">
        <v>22965.33</v>
      </c>
      <c r="M234" s="17">
        <v>0</v>
      </c>
      <c r="N234" s="17">
        <v>132.39</v>
      </c>
      <c r="O234" s="17">
        <f t="shared" si="26"/>
        <v>18555.24</v>
      </c>
      <c r="P234" s="17">
        <v>18551.43</v>
      </c>
      <c r="Q234" s="17">
        <v>0</v>
      </c>
      <c r="R234" s="17">
        <v>3.81</v>
      </c>
      <c r="S234" s="17">
        <f t="shared" si="27"/>
        <v>4542.48</v>
      </c>
      <c r="T234" s="17">
        <f t="shared" si="28"/>
        <v>722585.22</v>
      </c>
      <c r="U234" s="17">
        <v>720126.64</v>
      </c>
      <c r="V234" s="17">
        <v>0</v>
      </c>
      <c r="W234" s="17">
        <v>2458.58</v>
      </c>
      <c r="X234" s="17">
        <f t="shared" si="29"/>
        <v>702693.73</v>
      </c>
      <c r="Y234" s="17">
        <v>702169.33</v>
      </c>
      <c r="Z234" s="17">
        <v>0</v>
      </c>
      <c r="AA234" s="17">
        <v>524.4</v>
      </c>
      <c r="AB234" s="17">
        <f t="shared" si="30"/>
        <v>19891.48999999999</v>
      </c>
      <c r="AC234" s="31">
        <f t="shared" si="31"/>
        <v>0.9724717729488018</v>
      </c>
      <c r="AD234" s="15" t="s">
        <v>44</v>
      </c>
      <c r="AE234" s="15" t="s">
        <v>512</v>
      </c>
      <c r="AF234" s="18"/>
      <c r="AG234" s="18"/>
      <c r="AH234" s="18">
        <f t="shared" si="24"/>
        <v>702693.73</v>
      </c>
    </row>
    <row r="235" spans="1:34" ht="15" customHeight="1">
      <c r="A235" s="13">
        <v>230</v>
      </c>
      <c r="B235" s="14"/>
      <c r="C235" s="15" t="s">
        <v>460</v>
      </c>
      <c r="D235" s="14" t="s">
        <v>510</v>
      </c>
      <c r="E235" s="14" t="s">
        <v>244</v>
      </c>
      <c r="F235" s="16">
        <v>60</v>
      </c>
      <c r="G235" s="17">
        <v>2980.2</v>
      </c>
      <c r="H235" s="17">
        <v>6.05</v>
      </c>
      <c r="I235" s="17">
        <v>6.05</v>
      </c>
      <c r="J235" s="17">
        <v>0</v>
      </c>
      <c r="K235" s="17">
        <f t="shared" si="25"/>
        <v>18250.14</v>
      </c>
      <c r="L235" s="17">
        <v>18030.38</v>
      </c>
      <c r="M235" s="17">
        <v>0</v>
      </c>
      <c r="N235" s="17">
        <v>219.76</v>
      </c>
      <c r="O235" s="17">
        <f t="shared" si="26"/>
        <v>14352.64</v>
      </c>
      <c r="P235" s="17">
        <v>14323.9</v>
      </c>
      <c r="Q235" s="17">
        <v>0</v>
      </c>
      <c r="R235" s="17">
        <v>28.74</v>
      </c>
      <c r="S235" s="17">
        <f t="shared" si="27"/>
        <v>3897.5</v>
      </c>
      <c r="T235" s="17">
        <f t="shared" si="28"/>
        <v>628953.2899999999</v>
      </c>
      <c r="U235" s="17">
        <v>624296.6</v>
      </c>
      <c r="V235" s="17">
        <v>0</v>
      </c>
      <c r="W235" s="17">
        <v>4656.69</v>
      </c>
      <c r="X235" s="17">
        <f t="shared" si="29"/>
        <v>594058.95</v>
      </c>
      <c r="Y235" s="17">
        <v>593542.69</v>
      </c>
      <c r="Z235" s="17">
        <v>0</v>
      </c>
      <c r="AA235" s="17">
        <v>516.26</v>
      </c>
      <c r="AB235" s="17">
        <f t="shared" si="30"/>
        <v>34894.33999999997</v>
      </c>
      <c r="AC235" s="31">
        <f t="shared" si="31"/>
        <v>0.9445199817620797</v>
      </c>
      <c r="AD235" s="15" t="s">
        <v>44</v>
      </c>
      <c r="AE235" s="15" t="s">
        <v>513</v>
      </c>
      <c r="AF235" s="18"/>
      <c r="AG235" s="18"/>
      <c r="AH235" s="18">
        <f t="shared" si="24"/>
        <v>594058.95</v>
      </c>
    </row>
    <row r="236" spans="1:34" ht="15" customHeight="1">
      <c r="A236" s="13">
        <v>231</v>
      </c>
      <c r="B236" s="14"/>
      <c r="C236" s="15" t="s">
        <v>460</v>
      </c>
      <c r="D236" s="14" t="s">
        <v>514</v>
      </c>
      <c r="E236" s="14" t="s">
        <v>346</v>
      </c>
      <c r="F236" s="16">
        <v>63</v>
      </c>
      <c r="G236" s="17">
        <v>2999.65</v>
      </c>
      <c r="H236" s="17">
        <v>6.05</v>
      </c>
      <c r="I236" s="17">
        <v>6.05</v>
      </c>
      <c r="J236" s="17">
        <v>0</v>
      </c>
      <c r="K236" s="17">
        <f t="shared" si="25"/>
        <v>17646.19</v>
      </c>
      <c r="L236" s="17">
        <v>18148.05</v>
      </c>
      <c r="M236" s="17">
        <v>0</v>
      </c>
      <c r="N236" s="17">
        <v>-501.86</v>
      </c>
      <c r="O236" s="17">
        <f t="shared" si="26"/>
        <v>17303.16</v>
      </c>
      <c r="P236" s="17">
        <v>17293.24</v>
      </c>
      <c r="Q236" s="17">
        <v>0</v>
      </c>
      <c r="R236" s="17">
        <v>9.92</v>
      </c>
      <c r="S236" s="17">
        <f t="shared" si="27"/>
        <v>343.02999999999884</v>
      </c>
      <c r="T236" s="17">
        <f t="shared" si="28"/>
        <v>631045.8</v>
      </c>
      <c r="U236" s="17">
        <v>626653.27</v>
      </c>
      <c r="V236" s="17">
        <v>0</v>
      </c>
      <c r="W236" s="17">
        <v>4392.53</v>
      </c>
      <c r="X236" s="17">
        <f t="shared" si="29"/>
        <v>579428.37</v>
      </c>
      <c r="Y236" s="17">
        <v>579137.3</v>
      </c>
      <c r="Z236" s="17">
        <v>0</v>
      </c>
      <c r="AA236" s="17">
        <v>291.07</v>
      </c>
      <c r="AB236" s="17">
        <f t="shared" si="30"/>
        <v>51617.43000000005</v>
      </c>
      <c r="AC236" s="31">
        <f t="shared" si="31"/>
        <v>0.9182033538611618</v>
      </c>
      <c r="AD236" s="15" t="s">
        <v>44</v>
      </c>
      <c r="AE236" s="15" t="s">
        <v>515</v>
      </c>
      <c r="AF236" s="18"/>
      <c r="AG236" s="18"/>
      <c r="AH236" s="18">
        <f t="shared" si="24"/>
        <v>579428.37</v>
      </c>
    </row>
    <row r="237" spans="1:34" ht="15" customHeight="1">
      <c r="A237" s="13">
        <v>232</v>
      </c>
      <c r="B237" s="14"/>
      <c r="C237" s="15" t="s">
        <v>460</v>
      </c>
      <c r="D237" s="14" t="s">
        <v>514</v>
      </c>
      <c r="E237" s="14">
        <v>109</v>
      </c>
      <c r="F237" s="16">
        <v>95</v>
      </c>
      <c r="G237" s="17">
        <v>4713.8</v>
      </c>
      <c r="H237" s="17">
        <v>6.05</v>
      </c>
      <c r="I237" s="17">
        <v>6.05</v>
      </c>
      <c r="J237" s="17">
        <v>0</v>
      </c>
      <c r="K237" s="17">
        <f t="shared" si="25"/>
        <v>28949.160000000003</v>
      </c>
      <c r="L237" s="17">
        <v>28518.83</v>
      </c>
      <c r="M237" s="17">
        <v>0</v>
      </c>
      <c r="N237" s="17">
        <v>430.33</v>
      </c>
      <c r="O237" s="17">
        <f t="shared" si="26"/>
        <v>25187.510000000002</v>
      </c>
      <c r="P237" s="17">
        <v>25140.38</v>
      </c>
      <c r="Q237" s="17">
        <v>0</v>
      </c>
      <c r="R237" s="17">
        <v>47.13</v>
      </c>
      <c r="S237" s="17">
        <f t="shared" si="27"/>
        <v>3761.6500000000015</v>
      </c>
      <c r="T237" s="17">
        <f t="shared" si="28"/>
        <v>989890.2100000001</v>
      </c>
      <c r="U237" s="17">
        <v>982513.31</v>
      </c>
      <c r="V237" s="17">
        <v>0</v>
      </c>
      <c r="W237" s="17">
        <v>7376.9</v>
      </c>
      <c r="X237" s="17">
        <f t="shared" si="29"/>
        <v>926596.47</v>
      </c>
      <c r="Y237" s="17">
        <v>925666.74</v>
      </c>
      <c r="Z237" s="17">
        <v>0</v>
      </c>
      <c r="AA237" s="17">
        <v>929.73</v>
      </c>
      <c r="AB237" s="17">
        <f t="shared" si="30"/>
        <v>63293.74000000011</v>
      </c>
      <c r="AC237" s="31">
        <f t="shared" si="31"/>
        <v>0.9360598383935931</v>
      </c>
      <c r="AD237" s="15" t="s">
        <v>44</v>
      </c>
      <c r="AE237" s="15" t="s">
        <v>516</v>
      </c>
      <c r="AF237" s="18"/>
      <c r="AG237" s="18"/>
      <c r="AH237" s="18">
        <f t="shared" si="24"/>
        <v>926596.47</v>
      </c>
    </row>
    <row r="238" spans="1:34" ht="15" customHeight="1">
      <c r="A238" s="13">
        <v>233</v>
      </c>
      <c r="B238" s="14"/>
      <c r="C238" s="15" t="s">
        <v>460</v>
      </c>
      <c r="D238" s="14" t="s">
        <v>514</v>
      </c>
      <c r="E238" s="14">
        <v>111</v>
      </c>
      <c r="F238" s="16">
        <v>61</v>
      </c>
      <c r="G238" s="17">
        <v>2975.1</v>
      </c>
      <c r="H238" s="17">
        <v>6.05</v>
      </c>
      <c r="I238" s="17">
        <v>6.05</v>
      </c>
      <c r="J238" s="17">
        <v>0</v>
      </c>
      <c r="K238" s="17">
        <f t="shared" si="25"/>
        <v>18243.32</v>
      </c>
      <c r="L238" s="17">
        <v>17999.48</v>
      </c>
      <c r="M238" s="17">
        <v>0</v>
      </c>
      <c r="N238" s="17">
        <v>243.84</v>
      </c>
      <c r="O238" s="17">
        <f t="shared" si="26"/>
        <v>16813.34</v>
      </c>
      <c r="P238" s="17">
        <v>16813.28</v>
      </c>
      <c r="Q238" s="17">
        <v>0</v>
      </c>
      <c r="R238" s="17">
        <v>0.06</v>
      </c>
      <c r="S238" s="17">
        <f t="shared" si="27"/>
        <v>1429.9799999999996</v>
      </c>
      <c r="T238" s="17">
        <f t="shared" si="28"/>
        <v>624155.52</v>
      </c>
      <c r="U238" s="17">
        <v>619678.37</v>
      </c>
      <c r="V238" s="17">
        <v>0</v>
      </c>
      <c r="W238" s="17">
        <v>4477.15</v>
      </c>
      <c r="X238" s="17">
        <f t="shared" si="29"/>
        <v>580292.01</v>
      </c>
      <c r="Y238" s="17">
        <v>579622.83</v>
      </c>
      <c r="Z238" s="17">
        <v>0</v>
      </c>
      <c r="AA238" s="17">
        <v>669.18</v>
      </c>
      <c r="AB238" s="17">
        <f t="shared" si="30"/>
        <v>43863.51000000001</v>
      </c>
      <c r="AC238" s="31">
        <f t="shared" si="31"/>
        <v>0.9297234285455009</v>
      </c>
      <c r="AD238" s="15" t="s">
        <v>44</v>
      </c>
      <c r="AE238" s="15" t="s">
        <v>517</v>
      </c>
      <c r="AF238" s="18"/>
      <c r="AG238" s="18"/>
      <c r="AH238" s="18">
        <f t="shared" si="24"/>
        <v>580292.01</v>
      </c>
    </row>
    <row r="239" spans="1:34" ht="15" customHeight="1">
      <c r="A239" s="13">
        <v>234</v>
      </c>
      <c r="B239" s="14"/>
      <c r="C239" s="15" t="s">
        <v>518</v>
      </c>
      <c r="D239" s="14" t="s">
        <v>519</v>
      </c>
      <c r="E239" s="14">
        <v>47</v>
      </c>
      <c r="F239" s="16">
        <v>77</v>
      </c>
      <c r="G239" s="17">
        <v>4075.1</v>
      </c>
      <c r="H239" s="17">
        <v>6.05</v>
      </c>
      <c r="I239" s="17">
        <v>6.05</v>
      </c>
      <c r="J239" s="17">
        <v>0</v>
      </c>
      <c r="K239" s="17">
        <f t="shared" si="25"/>
        <v>24830.26</v>
      </c>
      <c r="L239" s="17">
        <v>24654.55</v>
      </c>
      <c r="M239" s="17">
        <v>0</v>
      </c>
      <c r="N239" s="17">
        <v>175.71</v>
      </c>
      <c r="O239" s="17">
        <f t="shared" si="26"/>
        <v>25327.17</v>
      </c>
      <c r="P239" s="17">
        <v>25324.73</v>
      </c>
      <c r="Q239" s="17">
        <v>0</v>
      </c>
      <c r="R239" s="17">
        <v>2.44</v>
      </c>
      <c r="S239" s="17">
        <f t="shared" si="27"/>
        <v>-496.90999999999985</v>
      </c>
      <c r="T239" s="17">
        <f t="shared" si="28"/>
        <v>854484.89</v>
      </c>
      <c r="U239" s="17">
        <v>849098.96</v>
      </c>
      <c r="V239" s="17">
        <v>0</v>
      </c>
      <c r="W239" s="17">
        <v>5385.93</v>
      </c>
      <c r="X239" s="17">
        <f t="shared" si="29"/>
        <v>820106.24</v>
      </c>
      <c r="Y239" s="17">
        <v>819161.67</v>
      </c>
      <c r="Z239" s="17">
        <v>0</v>
      </c>
      <c r="AA239" s="17">
        <v>944.57</v>
      </c>
      <c r="AB239" s="17">
        <f t="shared" si="30"/>
        <v>34378.65000000002</v>
      </c>
      <c r="AC239" s="31">
        <f t="shared" si="31"/>
        <v>0.9597668134307208</v>
      </c>
      <c r="AD239" s="15" t="s">
        <v>44</v>
      </c>
      <c r="AE239" s="15" t="s">
        <v>520</v>
      </c>
      <c r="AF239" s="18">
        <f>282312+73940.4+172527.6</f>
        <v>528780</v>
      </c>
      <c r="AG239" s="18"/>
      <c r="AH239" s="18">
        <f t="shared" si="24"/>
        <v>291326.24</v>
      </c>
    </row>
    <row r="240" spans="1:34" ht="15" customHeight="1">
      <c r="A240" s="13">
        <v>235</v>
      </c>
      <c r="B240" s="14"/>
      <c r="C240" s="15" t="s">
        <v>518</v>
      </c>
      <c r="D240" s="14" t="s">
        <v>234</v>
      </c>
      <c r="E240" s="14" t="s">
        <v>199</v>
      </c>
      <c r="F240" s="16">
        <v>66</v>
      </c>
      <c r="G240" s="17">
        <v>4258.63</v>
      </c>
      <c r="H240" s="17">
        <v>6.05</v>
      </c>
      <c r="I240" s="17">
        <v>6.05</v>
      </c>
      <c r="J240" s="17">
        <v>0</v>
      </c>
      <c r="K240" s="17">
        <f t="shared" si="25"/>
        <v>25764.89</v>
      </c>
      <c r="L240" s="17">
        <v>25764.89</v>
      </c>
      <c r="M240" s="17">
        <v>0</v>
      </c>
      <c r="N240" s="17">
        <v>0</v>
      </c>
      <c r="O240" s="17">
        <f t="shared" si="26"/>
        <v>0</v>
      </c>
      <c r="P240" s="17">
        <v>0</v>
      </c>
      <c r="Q240" s="17">
        <v>0</v>
      </c>
      <c r="R240" s="17">
        <v>0</v>
      </c>
      <c r="S240" s="17">
        <f t="shared" si="27"/>
        <v>25764.89</v>
      </c>
      <c r="T240" s="17">
        <f t="shared" si="28"/>
        <v>890732.09</v>
      </c>
      <c r="U240" s="17">
        <v>887342.37</v>
      </c>
      <c r="V240" s="17">
        <v>0</v>
      </c>
      <c r="W240" s="17">
        <v>3389.72</v>
      </c>
      <c r="X240" s="17">
        <f t="shared" si="29"/>
        <v>664373.9099999999</v>
      </c>
      <c r="Y240" s="17">
        <v>663444.08</v>
      </c>
      <c r="Z240" s="17">
        <v>0</v>
      </c>
      <c r="AA240" s="17">
        <v>929.83</v>
      </c>
      <c r="AB240" s="17">
        <f t="shared" si="30"/>
        <v>226358.18000000005</v>
      </c>
      <c r="AC240" s="31">
        <f t="shared" si="31"/>
        <v>0.745874003484033</v>
      </c>
      <c r="AD240" s="15" t="s">
        <v>94</v>
      </c>
      <c r="AE240" s="15" t="s">
        <v>521</v>
      </c>
      <c r="AF240" s="18"/>
      <c r="AG240" s="18"/>
      <c r="AH240" s="18">
        <f t="shared" si="24"/>
        <v>664373.9099999999</v>
      </c>
    </row>
    <row r="241" spans="1:34" ht="15" customHeight="1">
      <c r="A241" s="13">
        <v>236</v>
      </c>
      <c r="B241" s="14"/>
      <c r="C241" s="15" t="s">
        <v>518</v>
      </c>
      <c r="D241" s="14" t="s">
        <v>522</v>
      </c>
      <c r="E241" s="14" t="s">
        <v>523</v>
      </c>
      <c r="F241" s="16">
        <v>34</v>
      </c>
      <c r="G241" s="17">
        <v>1473.6</v>
      </c>
      <c r="H241" s="17">
        <v>6.05</v>
      </c>
      <c r="I241" s="17">
        <v>6.05</v>
      </c>
      <c r="J241" s="17">
        <v>0</v>
      </c>
      <c r="K241" s="17">
        <f t="shared" si="25"/>
        <v>9074.189999999999</v>
      </c>
      <c r="L241" s="17">
        <v>8915.38</v>
      </c>
      <c r="M241" s="17">
        <v>0</v>
      </c>
      <c r="N241" s="17">
        <v>158.81</v>
      </c>
      <c r="O241" s="17">
        <f t="shared" si="26"/>
        <v>7696.17</v>
      </c>
      <c r="P241" s="17">
        <v>7696.17</v>
      </c>
      <c r="Q241" s="17">
        <v>0</v>
      </c>
      <c r="R241" s="17">
        <v>0</v>
      </c>
      <c r="S241" s="17">
        <f t="shared" si="27"/>
        <v>1378.0199999999986</v>
      </c>
      <c r="T241" s="17">
        <f t="shared" si="28"/>
        <v>310385.25</v>
      </c>
      <c r="U241" s="17">
        <v>306991.83</v>
      </c>
      <c r="V241" s="17">
        <v>0</v>
      </c>
      <c r="W241" s="17">
        <v>3393.42</v>
      </c>
      <c r="X241" s="17">
        <f t="shared" si="29"/>
        <v>286380.06</v>
      </c>
      <c r="Y241" s="17">
        <v>286036.83</v>
      </c>
      <c r="Z241" s="17">
        <v>0</v>
      </c>
      <c r="AA241" s="17">
        <v>343.23</v>
      </c>
      <c r="AB241" s="17">
        <f t="shared" si="30"/>
        <v>24005.190000000002</v>
      </c>
      <c r="AC241" s="31">
        <f t="shared" si="31"/>
        <v>0.9226600168661365</v>
      </c>
      <c r="AD241" s="15" t="s">
        <v>44</v>
      </c>
      <c r="AE241" s="15" t="s">
        <v>524</v>
      </c>
      <c r="AF241" s="18"/>
      <c r="AG241" s="18"/>
      <c r="AH241" s="18">
        <f t="shared" si="24"/>
        <v>286380.06</v>
      </c>
    </row>
    <row r="242" spans="1:34" ht="15" customHeight="1">
      <c r="A242" s="13">
        <v>237</v>
      </c>
      <c r="B242" s="14"/>
      <c r="C242" s="15" t="s">
        <v>518</v>
      </c>
      <c r="D242" s="14" t="s">
        <v>137</v>
      </c>
      <c r="E242" s="14">
        <v>61</v>
      </c>
      <c r="F242" s="16">
        <v>100</v>
      </c>
      <c r="G242" s="17">
        <v>4492.2</v>
      </c>
      <c r="H242" s="17">
        <v>6.05</v>
      </c>
      <c r="I242" s="17">
        <v>6.05</v>
      </c>
      <c r="J242" s="17">
        <v>0</v>
      </c>
      <c r="K242" s="17">
        <f t="shared" si="25"/>
        <v>27344.81</v>
      </c>
      <c r="L242" s="17">
        <v>27178.06</v>
      </c>
      <c r="M242" s="17">
        <v>0</v>
      </c>
      <c r="N242" s="17">
        <v>166.75</v>
      </c>
      <c r="O242" s="17">
        <f t="shared" si="26"/>
        <v>28696.63</v>
      </c>
      <c r="P242" s="17">
        <v>28681.25</v>
      </c>
      <c r="Q242" s="17">
        <v>0</v>
      </c>
      <c r="R242" s="17">
        <v>15.38</v>
      </c>
      <c r="S242" s="17">
        <f t="shared" si="27"/>
        <v>-1351.8199999999997</v>
      </c>
      <c r="T242" s="17">
        <f t="shared" si="28"/>
        <v>939936.22</v>
      </c>
      <c r="U242" s="17">
        <v>936422.57</v>
      </c>
      <c r="V242" s="17">
        <v>0</v>
      </c>
      <c r="W242" s="17">
        <v>3513.65</v>
      </c>
      <c r="X242" s="17">
        <f t="shared" si="29"/>
        <v>913932.34</v>
      </c>
      <c r="Y242" s="17">
        <v>912771.85</v>
      </c>
      <c r="Z242" s="17">
        <v>0</v>
      </c>
      <c r="AA242" s="17">
        <v>1160.49</v>
      </c>
      <c r="AB242" s="17">
        <f t="shared" si="30"/>
        <v>26003.880000000005</v>
      </c>
      <c r="AC242" s="31">
        <f t="shared" si="31"/>
        <v>0.9723344207333557</v>
      </c>
      <c r="AD242" s="15" t="s">
        <v>44</v>
      </c>
      <c r="AE242" s="15" t="s">
        <v>525</v>
      </c>
      <c r="AF242" s="18">
        <v>226532</v>
      </c>
      <c r="AG242" s="18"/>
      <c r="AH242" s="18">
        <f t="shared" si="24"/>
        <v>687400.34</v>
      </c>
    </row>
    <row r="243" spans="1:34" s="20" customFormat="1" ht="15" customHeight="1">
      <c r="A243" s="13">
        <v>238</v>
      </c>
      <c r="B243" s="14"/>
      <c r="C243" s="15" t="s">
        <v>526</v>
      </c>
      <c r="D243" s="14" t="s">
        <v>527</v>
      </c>
      <c r="E243" s="14" t="s">
        <v>51</v>
      </c>
      <c r="F243" s="16">
        <f>'[1]УЛ'!E10</f>
        <v>80</v>
      </c>
      <c r="G243" s="17">
        <f>'[1]УЛ'!F10</f>
        <v>3506.1</v>
      </c>
      <c r="H243" s="17">
        <v>6.05</v>
      </c>
      <c r="I243" s="17">
        <v>6.05</v>
      </c>
      <c r="J243" s="17">
        <v>0</v>
      </c>
      <c r="K243" s="17">
        <f t="shared" si="25"/>
        <v>21212.06</v>
      </c>
      <c r="L243" s="17">
        <f>'[1]УЛ'!K10</f>
        <v>21212.06</v>
      </c>
      <c r="M243" s="17">
        <v>0</v>
      </c>
      <c r="N243" s="17">
        <v>0</v>
      </c>
      <c r="O243" s="17">
        <f t="shared" si="26"/>
        <v>18440.42</v>
      </c>
      <c r="P243" s="17">
        <f>'[1]УЛ'!O10</f>
        <v>18440.42</v>
      </c>
      <c r="Q243" s="17">
        <v>0</v>
      </c>
      <c r="R243" s="17">
        <v>0</v>
      </c>
      <c r="S243" s="17">
        <f t="shared" si="27"/>
        <v>2771.640000000003</v>
      </c>
      <c r="T243" s="17">
        <f t="shared" si="28"/>
        <v>751721.0400000031</v>
      </c>
      <c r="U243" s="17">
        <f>253592.9+'[1]УЛ'!T10</f>
        <v>751600.880000003</v>
      </c>
      <c r="V243" s="17">
        <v>0</v>
      </c>
      <c r="W243" s="17">
        <v>120.16</v>
      </c>
      <c r="X243" s="17">
        <f t="shared" si="29"/>
        <v>666886.5200000015</v>
      </c>
      <c r="Y243" s="17">
        <f>253592.9+'[1]УЛ'!X10</f>
        <v>666766.3600000015</v>
      </c>
      <c r="Z243" s="17">
        <v>0</v>
      </c>
      <c r="AA243" s="17">
        <v>120.16</v>
      </c>
      <c r="AB243" s="17">
        <f t="shared" si="30"/>
        <v>84834.52000000153</v>
      </c>
      <c r="AC243" s="31">
        <f t="shared" si="31"/>
        <v>0.8871462743679475</v>
      </c>
      <c r="AD243" s="15" t="s">
        <v>528</v>
      </c>
      <c r="AE243" s="15" t="s">
        <v>529</v>
      </c>
      <c r="AF243" s="18"/>
      <c r="AG243" s="18"/>
      <c r="AH243" s="18">
        <f t="shared" si="24"/>
        <v>666886.5200000015</v>
      </c>
    </row>
    <row r="244" spans="1:34" s="20" customFormat="1" ht="15" customHeight="1">
      <c r="A244" s="13">
        <v>239</v>
      </c>
      <c r="B244" s="14"/>
      <c r="C244" s="15" t="s">
        <v>526</v>
      </c>
      <c r="D244" s="14" t="s">
        <v>527</v>
      </c>
      <c r="E244" s="14" t="s">
        <v>71</v>
      </c>
      <c r="F244" s="16">
        <f>'[1]УЛ'!E11</f>
        <v>114</v>
      </c>
      <c r="G244" s="17">
        <f>'[1]УЛ'!F11</f>
        <v>4494.8</v>
      </c>
      <c r="H244" s="17">
        <v>6.05</v>
      </c>
      <c r="I244" s="17">
        <v>6.05</v>
      </c>
      <c r="J244" s="17">
        <v>0</v>
      </c>
      <c r="K244" s="17">
        <f t="shared" si="25"/>
        <v>27193.86</v>
      </c>
      <c r="L244" s="17">
        <f>'[1]УЛ'!K11</f>
        <v>27193.86</v>
      </c>
      <c r="M244" s="17">
        <v>0</v>
      </c>
      <c r="N244" s="17">
        <v>0</v>
      </c>
      <c r="O244" s="17">
        <f t="shared" si="26"/>
        <v>23615.94</v>
      </c>
      <c r="P244" s="17">
        <f>'[1]УЛ'!O11</f>
        <v>23615.94</v>
      </c>
      <c r="Q244" s="17">
        <v>0</v>
      </c>
      <c r="R244" s="17">
        <v>0</v>
      </c>
      <c r="S244" s="17">
        <f t="shared" si="27"/>
        <v>3577.920000000002</v>
      </c>
      <c r="T244" s="17">
        <f t="shared" si="28"/>
        <v>966094.02</v>
      </c>
      <c r="U244" s="17">
        <f>323499.39+'[1]УЛ'!T11</f>
        <v>965840.46</v>
      </c>
      <c r="V244" s="17">
        <v>0</v>
      </c>
      <c r="W244" s="17">
        <v>253.56</v>
      </c>
      <c r="X244" s="17">
        <f t="shared" si="29"/>
        <v>850001.9600000001</v>
      </c>
      <c r="Y244" s="17">
        <f>323499.39+'[1]УЛ'!X11</f>
        <v>849748.4</v>
      </c>
      <c r="Z244" s="17">
        <v>0</v>
      </c>
      <c r="AA244" s="17">
        <v>253.56</v>
      </c>
      <c r="AB244" s="17">
        <f t="shared" si="30"/>
        <v>116092.05999999994</v>
      </c>
      <c r="AC244" s="31">
        <f t="shared" si="31"/>
        <v>0.8798335797586244</v>
      </c>
      <c r="AD244" s="15" t="s">
        <v>528</v>
      </c>
      <c r="AE244" s="15" t="s">
        <v>530</v>
      </c>
      <c r="AF244" s="18"/>
      <c r="AG244" s="18"/>
      <c r="AH244" s="18">
        <f t="shared" si="24"/>
        <v>850001.9600000001</v>
      </c>
    </row>
    <row r="245" spans="1:34" s="20" customFormat="1" ht="15" customHeight="1">
      <c r="A245" s="13">
        <v>240</v>
      </c>
      <c r="B245" s="14"/>
      <c r="C245" s="15" t="s">
        <v>526</v>
      </c>
      <c r="D245" s="14" t="s">
        <v>527</v>
      </c>
      <c r="E245" s="14" t="s">
        <v>93</v>
      </c>
      <c r="F245" s="16">
        <f>'[1]УЛ'!E12</f>
        <v>111</v>
      </c>
      <c r="G245" s="17">
        <f>'[1]УЛ'!F12</f>
        <v>4511.2</v>
      </c>
      <c r="H245" s="17">
        <v>6.05</v>
      </c>
      <c r="I245" s="17">
        <v>6.05</v>
      </c>
      <c r="J245" s="17">
        <v>0</v>
      </c>
      <c r="K245" s="17">
        <f t="shared" si="25"/>
        <v>27293.02</v>
      </c>
      <c r="L245" s="17">
        <f>'[1]УЛ'!K12</f>
        <v>27293.02</v>
      </c>
      <c r="M245" s="17">
        <v>0</v>
      </c>
      <c r="N245" s="17">
        <v>0</v>
      </c>
      <c r="O245" s="17">
        <f t="shared" si="26"/>
        <v>24917.39</v>
      </c>
      <c r="P245" s="17">
        <f>'[1]УЛ'!O12</f>
        <v>24917.39</v>
      </c>
      <c r="Q245" s="17">
        <v>0</v>
      </c>
      <c r="R245" s="17">
        <v>0</v>
      </c>
      <c r="S245" s="17">
        <f t="shared" si="27"/>
        <v>2375.630000000001</v>
      </c>
      <c r="T245" s="17">
        <f t="shared" si="28"/>
        <v>967928.7300000007</v>
      </c>
      <c r="U245" s="17">
        <f>337043+'[1]УЛ'!T12</f>
        <v>967679.7100000007</v>
      </c>
      <c r="V245" s="17">
        <v>0</v>
      </c>
      <c r="W245" s="17">
        <v>249.02</v>
      </c>
      <c r="X245" s="17">
        <f t="shared" si="29"/>
        <v>909006.55</v>
      </c>
      <c r="Y245" s="17">
        <f>337043+'[1]УЛ'!X12</f>
        <v>908757.53</v>
      </c>
      <c r="Z245" s="17">
        <v>0</v>
      </c>
      <c r="AA245" s="17">
        <v>249.02</v>
      </c>
      <c r="AB245" s="17">
        <f t="shared" si="30"/>
        <v>58922.18000000063</v>
      </c>
      <c r="AC245" s="31">
        <f t="shared" si="31"/>
        <v>0.9391254973907008</v>
      </c>
      <c r="AD245" s="15" t="s">
        <v>528</v>
      </c>
      <c r="AE245" s="15" t="s">
        <v>531</v>
      </c>
      <c r="AF245" s="18"/>
      <c r="AG245" s="18"/>
      <c r="AH245" s="18">
        <f t="shared" si="24"/>
        <v>909006.55</v>
      </c>
    </row>
    <row r="246" spans="1:34" s="20" customFormat="1" ht="15" customHeight="1">
      <c r="A246" s="13">
        <v>241</v>
      </c>
      <c r="B246" s="14"/>
      <c r="C246" s="15" t="s">
        <v>526</v>
      </c>
      <c r="D246" s="14" t="s">
        <v>527</v>
      </c>
      <c r="E246" s="14" t="s">
        <v>109</v>
      </c>
      <c r="F246" s="16">
        <f>'[1]УЛ'!E13</f>
        <v>92</v>
      </c>
      <c r="G246" s="17">
        <f>'[1]УЛ'!F13</f>
        <v>4422.45</v>
      </c>
      <c r="H246" s="17">
        <v>6.05</v>
      </c>
      <c r="I246" s="17">
        <v>6.05</v>
      </c>
      <c r="J246" s="17">
        <v>0</v>
      </c>
      <c r="K246" s="17">
        <f t="shared" si="25"/>
        <v>26756.07</v>
      </c>
      <c r="L246" s="17">
        <f>'[1]УЛ'!K13</f>
        <v>26756.07</v>
      </c>
      <c r="M246" s="17">
        <v>0</v>
      </c>
      <c r="N246" s="17">
        <v>0</v>
      </c>
      <c r="O246" s="17">
        <f t="shared" si="26"/>
        <v>25454.55</v>
      </c>
      <c r="P246" s="17">
        <f>'[1]УЛ'!O13</f>
        <v>25454.55</v>
      </c>
      <c r="Q246" s="17">
        <v>0</v>
      </c>
      <c r="R246" s="17">
        <v>0</v>
      </c>
      <c r="S246" s="17">
        <f t="shared" si="27"/>
        <v>1301.5200000000004</v>
      </c>
      <c r="T246" s="17">
        <f t="shared" si="28"/>
        <v>950144.18</v>
      </c>
      <c r="U246" s="17">
        <f>331441.9+'[1]УЛ'!T13</f>
        <v>949953.39</v>
      </c>
      <c r="V246" s="17">
        <v>0</v>
      </c>
      <c r="W246" s="17">
        <v>190.79</v>
      </c>
      <c r="X246" s="17">
        <f t="shared" si="29"/>
        <v>885438.6600000012</v>
      </c>
      <c r="Y246" s="17">
        <f>331441.9+'[1]УЛ'!X13</f>
        <v>885247.8700000012</v>
      </c>
      <c r="Z246" s="17">
        <v>0</v>
      </c>
      <c r="AA246" s="17">
        <v>190.79</v>
      </c>
      <c r="AB246" s="17">
        <f t="shared" si="30"/>
        <v>64705.519999998854</v>
      </c>
      <c r="AC246" s="31">
        <f t="shared" si="31"/>
        <v>0.9318992618572911</v>
      </c>
      <c r="AD246" s="15" t="s">
        <v>528</v>
      </c>
      <c r="AE246" s="15" t="s">
        <v>532</v>
      </c>
      <c r="AF246" s="18"/>
      <c r="AG246" s="18"/>
      <c r="AH246" s="18">
        <f t="shared" si="24"/>
        <v>885438.6600000012</v>
      </c>
    </row>
    <row r="247" spans="1:34" s="20" customFormat="1" ht="15" customHeight="1">
      <c r="A247" s="13">
        <v>242</v>
      </c>
      <c r="B247" s="14"/>
      <c r="C247" s="15" t="s">
        <v>526</v>
      </c>
      <c r="D247" s="14" t="s">
        <v>527</v>
      </c>
      <c r="E247" s="14" t="s">
        <v>124</v>
      </c>
      <c r="F247" s="16">
        <f>'[1]УЛ'!E14</f>
        <v>94</v>
      </c>
      <c r="G247" s="17">
        <f>'[1]УЛ'!F14</f>
        <v>4282.55</v>
      </c>
      <c r="H247" s="17">
        <v>6.05</v>
      </c>
      <c r="I247" s="17">
        <v>6.05</v>
      </c>
      <c r="J247" s="17">
        <v>0</v>
      </c>
      <c r="K247" s="17">
        <f t="shared" si="25"/>
        <v>25909.68</v>
      </c>
      <c r="L247" s="17">
        <f>'[1]УЛ'!K14</f>
        <v>25909.68</v>
      </c>
      <c r="M247" s="17">
        <v>0</v>
      </c>
      <c r="N247" s="17">
        <v>0</v>
      </c>
      <c r="O247" s="17">
        <f t="shared" si="26"/>
        <v>21457.79</v>
      </c>
      <c r="P247" s="17">
        <f>'[1]УЛ'!O14</f>
        <v>21457.79</v>
      </c>
      <c r="Q247" s="17">
        <v>0</v>
      </c>
      <c r="R247" s="17">
        <v>0</v>
      </c>
      <c r="S247" s="17">
        <f t="shared" si="27"/>
        <v>4451.889999999999</v>
      </c>
      <c r="T247" s="17">
        <f t="shared" si="28"/>
        <v>921167.0799999994</v>
      </c>
      <c r="U247" s="17">
        <f>315707.12+'[1]УЛ'!T14</f>
        <v>920975.0999999994</v>
      </c>
      <c r="V247" s="17">
        <v>0</v>
      </c>
      <c r="W247" s="17">
        <v>191.98</v>
      </c>
      <c r="X247" s="17">
        <f t="shared" si="29"/>
        <v>825963.96</v>
      </c>
      <c r="Y247" s="17">
        <f>315707.12+'[1]УЛ'!X14</f>
        <v>825771.98</v>
      </c>
      <c r="Z247" s="17">
        <v>0</v>
      </c>
      <c r="AA247" s="17">
        <v>191.98</v>
      </c>
      <c r="AB247" s="17">
        <f t="shared" si="30"/>
        <v>95203.11999999941</v>
      </c>
      <c r="AC247" s="31">
        <f t="shared" si="31"/>
        <v>0.8966494547330116</v>
      </c>
      <c r="AD247" s="15" t="s">
        <v>528</v>
      </c>
      <c r="AE247" s="15" t="s">
        <v>533</v>
      </c>
      <c r="AF247" s="18"/>
      <c r="AG247" s="18"/>
      <c r="AH247" s="18">
        <f t="shared" si="24"/>
        <v>825963.96</v>
      </c>
    </row>
    <row r="248" spans="1:34" s="20" customFormat="1" ht="15" customHeight="1">
      <c r="A248" s="13">
        <v>243</v>
      </c>
      <c r="B248" s="14"/>
      <c r="C248" s="15" t="s">
        <v>526</v>
      </c>
      <c r="D248" s="14" t="s">
        <v>527</v>
      </c>
      <c r="E248" s="14" t="s">
        <v>301</v>
      </c>
      <c r="F248" s="16">
        <f>'[1]УЛ'!E15</f>
        <v>130</v>
      </c>
      <c r="G248" s="17">
        <f>'[1]УЛ'!F15</f>
        <v>6185.2</v>
      </c>
      <c r="H248" s="17">
        <v>6.05</v>
      </c>
      <c r="I248" s="17">
        <v>6.05</v>
      </c>
      <c r="J248" s="17">
        <v>0</v>
      </c>
      <c r="K248" s="17">
        <f t="shared" si="25"/>
        <v>37420.76</v>
      </c>
      <c r="L248" s="17">
        <f>'[1]УЛ'!K15</f>
        <v>37420.76</v>
      </c>
      <c r="M248" s="17">
        <v>0</v>
      </c>
      <c r="N248" s="17">
        <v>0</v>
      </c>
      <c r="O248" s="17">
        <f t="shared" si="26"/>
        <v>38238.86</v>
      </c>
      <c r="P248" s="17">
        <f>'[1]УЛ'!O15</f>
        <v>38238.86</v>
      </c>
      <c r="Q248" s="17">
        <v>0</v>
      </c>
      <c r="R248" s="17">
        <v>0</v>
      </c>
      <c r="S248" s="17">
        <f t="shared" si="27"/>
        <v>-818.0999999999985</v>
      </c>
      <c r="T248" s="17">
        <f t="shared" si="28"/>
        <v>1340695.669999999</v>
      </c>
      <c r="U248" s="17">
        <f>463689.82+'[1]УЛ'!T15</f>
        <v>1340352.989999999</v>
      </c>
      <c r="V248" s="17">
        <v>0</v>
      </c>
      <c r="W248" s="17">
        <v>342.68</v>
      </c>
      <c r="X248" s="17">
        <f t="shared" si="29"/>
        <v>1166921.6199999999</v>
      </c>
      <c r="Y248" s="17">
        <f>463689.82+'[1]УЛ'!X15</f>
        <v>1166578.94</v>
      </c>
      <c r="Z248" s="17">
        <v>0</v>
      </c>
      <c r="AA248" s="17">
        <v>342.68</v>
      </c>
      <c r="AB248" s="17">
        <f t="shared" si="30"/>
        <v>173774.04999999912</v>
      </c>
      <c r="AC248" s="31">
        <f t="shared" si="31"/>
        <v>0.8703851635472208</v>
      </c>
      <c r="AD248" s="15" t="s">
        <v>528</v>
      </c>
      <c r="AE248" s="15" t="s">
        <v>534</v>
      </c>
      <c r="AF248" s="18"/>
      <c r="AG248" s="18"/>
      <c r="AH248" s="18">
        <f t="shared" si="24"/>
        <v>1166921.6199999999</v>
      </c>
    </row>
    <row r="249" spans="1:34" s="20" customFormat="1" ht="15" customHeight="1">
      <c r="A249" s="13">
        <v>244</v>
      </c>
      <c r="B249" s="14"/>
      <c r="C249" s="15" t="s">
        <v>526</v>
      </c>
      <c r="D249" s="14" t="s">
        <v>527</v>
      </c>
      <c r="E249" s="14" t="s">
        <v>535</v>
      </c>
      <c r="F249" s="16">
        <f>'[1]УЛ'!E16</f>
        <v>90</v>
      </c>
      <c r="G249" s="17">
        <f>'[1]УЛ'!F16</f>
        <v>4305.22</v>
      </c>
      <c r="H249" s="17">
        <v>6.05</v>
      </c>
      <c r="I249" s="17">
        <v>6.05</v>
      </c>
      <c r="J249" s="17">
        <v>0</v>
      </c>
      <c r="K249" s="17">
        <f t="shared" si="25"/>
        <v>26046.79</v>
      </c>
      <c r="L249" s="17">
        <f>'[1]УЛ'!K16</f>
        <v>26046.79</v>
      </c>
      <c r="M249" s="17">
        <v>0</v>
      </c>
      <c r="N249" s="17">
        <v>0</v>
      </c>
      <c r="O249" s="17">
        <f t="shared" si="26"/>
        <v>21872.51</v>
      </c>
      <c r="P249" s="17">
        <f>'[1]УЛ'!O16</f>
        <v>21872.51</v>
      </c>
      <c r="Q249" s="17">
        <v>0</v>
      </c>
      <c r="R249" s="17">
        <v>0</v>
      </c>
      <c r="S249" s="17">
        <f t="shared" si="27"/>
        <v>4174.2800000000025</v>
      </c>
      <c r="T249" s="17">
        <f t="shared" si="28"/>
        <v>921927.649999998</v>
      </c>
      <c r="U249" s="17">
        <f>320756.72+'[1]УЛ'!T16</f>
        <v>921616.999999998</v>
      </c>
      <c r="V249" s="17">
        <v>0</v>
      </c>
      <c r="W249" s="17">
        <v>310.65</v>
      </c>
      <c r="X249" s="17">
        <f t="shared" si="29"/>
        <v>861058.1099999988</v>
      </c>
      <c r="Y249" s="17">
        <f>320756.72+'[1]УЛ'!X16</f>
        <v>860747.4599999988</v>
      </c>
      <c r="Z249" s="17">
        <v>0</v>
      </c>
      <c r="AA249" s="17">
        <v>310.65</v>
      </c>
      <c r="AB249" s="17">
        <f t="shared" si="30"/>
        <v>60869.53999999922</v>
      </c>
      <c r="AC249" s="31">
        <f t="shared" si="31"/>
        <v>0.9339757951722141</v>
      </c>
      <c r="AD249" s="15" t="s">
        <v>528</v>
      </c>
      <c r="AE249" s="15" t="s">
        <v>536</v>
      </c>
      <c r="AF249" s="18"/>
      <c r="AG249" s="18"/>
      <c r="AH249" s="18">
        <f t="shared" si="24"/>
        <v>861058.1099999988</v>
      </c>
    </row>
    <row r="250" spans="1:34" ht="15" customHeight="1">
      <c r="A250" s="13">
        <v>245</v>
      </c>
      <c r="B250" s="14"/>
      <c r="C250" s="15" t="s">
        <v>526</v>
      </c>
      <c r="D250" s="14" t="s">
        <v>527</v>
      </c>
      <c r="E250" s="14" t="s">
        <v>129</v>
      </c>
      <c r="F250" s="16">
        <v>116</v>
      </c>
      <c r="G250" s="17">
        <v>5453.7</v>
      </c>
      <c r="H250" s="17">
        <v>6.05</v>
      </c>
      <c r="I250" s="17">
        <v>6.05</v>
      </c>
      <c r="J250" s="17">
        <v>0</v>
      </c>
      <c r="K250" s="17">
        <f t="shared" si="25"/>
        <v>34044.55</v>
      </c>
      <c r="L250" s="17">
        <v>32995.16</v>
      </c>
      <c r="M250" s="17">
        <v>0</v>
      </c>
      <c r="N250" s="17">
        <v>1049.39</v>
      </c>
      <c r="O250" s="17">
        <f t="shared" si="26"/>
        <v>31592.530000000002</v>
      </c>
      <c r="P250" s="17">
        <v>31591.99</v>
      </c>
      <c r="Q250" s="17">
        <v>0</v>
      </c>
      <c r="R250" s="17">
        <v>0.54</v>
      </c>
      <c r="S250" s="17">
        <f t="shared" si="27"/>
        <v>2452.0200000000004</v>
      </c>
      <c r="T250" s="17">
        <f t="shared" si="28"/>
        <v>1154856.7699999998</v>
      </c>
      <c r="U250" s="17">
        <v>1136841.64</v>
      </c>
      <c r="V250" s="17">
        <v>0</v>
      </c>
      <c r="W250" s="17">
        <v>18015.13</v>
      </c>
      <c r="X250" s="17">
        <f t="shared" si="29"/>
        <v>1006642.15</v>
      </c>
      <c r="Y250" s="17">
        <v>1005719.62</v>
      </c>
      <c r="Z250" s="17">
        <v>0</v>
      </c>
      <c r="AA250" s="17">
        <v>922.53</v>
      </c>
      <c r="AB250" s="17">
        <f t="shared" si="30"/>
        <v>148214.61999999976</v>
      </c>
      <c r="AC250" s="31">
        <f t="shared" si="31"/>
        <v>0.8716597383760414</v>
      </c>
      <c r="AD250" s="15" t="s">
        <v>44</v>
      </c>
      <c r="AE250" s="15" t="s">
        <v>537</v>
      </c>
      <c r="AF250" s="18"/>
      <c r="AG250" s="18"/>
      <c r="AH250" s="18">
        <f t="shared" si="24"/>
        <v>1006642.15</v>
      </c>
    </row>
    <row r="251" spans="1:34" ht="15" customHeight="1">
      <c r="A251" s="13">
        <v>246</v>
      </c>
      <c r="B251" s="14"/>
      <c r="C251" s="15" t="s">
        <v>526</v>
      </c>
      <c r="D251" s="14" t="s">
        <v>538</v>
      </c>
      <c r="E251" s="14" t="s">
        <v>111</v>
      </c>
      <c r="F251" s="16">
        <v>143</v>
      </c>
      <c r="G251" s="17">
        <v>7525.8</v>
      </c>
      <c r="H251" s="17">
        <v>6.05</v>
      </c>
      <c r="I251" s="17">
        <v>6.05</v>
      </c>
      <c r="J251" s="17">
        <v>0</v>
      </c>
      <c r="K251" s="17">
        <f t="shared" si="25"/>
        <v>46426.97</v>
      </c>
      <c r="L251" s="17">
        <v>45531.43</v>
      </c>
      <c r="M251" s="17">
        <v>0</v>
      </c>
      <c r="N251" s="17">
        <v>895.54</v>
      </c>
      <c r="O251" s="17">
        <f t="shared" si="26"/>
        <v>38839.77</v>
      </c>
      <c r="P251" s="17">
        <v>38837.03</v>
      </c>
      <c r="Q251" s="17">
        <v>0</v>
      </c>
      <c r="R251" s="17">
        <v>2.74</v>
      </c>
      <c r="S251" s="17">
        <f t="shared" si="27"/>
        <v>7587.200000000004</v>
      </c>
      <c r="T251" s="17">
        <f t="shared" si="28"/>
        <v>1583337.11</v>
      </c>
      <c r="U251" s="17">
        <v>1568676.87</v>
      </c>
      <c r="V251" s="17">
        <v>0</v>
      </c>
      <c r="W251" s="17">
        <v>14660.24</v>
      </c>
      <c r="X251" s="17">
        <f t="shared" si="29"/>
        <v>1439440.27</v>
      </c>
      <c r="Y251" s="17">
        <v>1438533.67</v>
      </c>
      <c r="Z251" s="17">
        <v>0</v>
      </c>
      <c r="AA251" s="17">
        <v>906.6</v>
      </c>
      <c r="AB251" s="17">
        <f t="shared" si="30"/>
        <v>143896.84000000008</v>
      </c>
      <c r="AC251" s="31">
        <f t="shared" si="31"/>
        <v>0.9091180020406393</v>
      </c>
      <c r="AD251" s="15" t="s">
        <v>44</v>
      </c>
      <c r="AE251" s="15" t="s">
        <v>539</v>
      </c>
      <c r="AF251" s="18"/>
      <c r="AG251" s="18"/>
      <c r="AH251" s="18">
        <f t="shared" si="24"/>
        <v>1439440.27</v>
      </c>
    </row>
    <row r="252" spans="1:34" s="20" customFormat="1" ht="15" customHeight="1">
      <c r="A252" s="13">
        <v>247</v>
      </c>
      <c r="B252" s="14"/>
      <c r="C252" s="15" t="s">
        <v>526</v>
      </c>
      <c r="D252" s="14" t="s">
        <v>478</v>
      </c>
      <c r="E252" s="14" t="s">
        <v>458</v>
      </c>
      <c r="F252" s="16">
        <f>'[1]УЛ'!E18</f>
        <v>148</v>
      </c>
      <c r="G252" s="17">
        <f>'[1]УЛ'!F18</f>
        <v>7431.95</v>
      </c>
      <c r="H252" s="17">
        <v>6.05</v>
      </c>
      <c r="I252" s="17">
        <v>6.05</v>
      </c>
      <c r="J252" s="17">
        <v>0</v>
      </c>
      <c r="K252" s="17">
        <f t="shared" si="25"/>
        <v>44963.68</v>
      </c>
      <c r="L252" s="17">
        <f>'[1]УЛ'!K18</f>
        <v>44963.68</v>
      </c>
      <c r="M252" s="17">
        <v>0</v>
      </c>
      <c r="N252" s="17">
        <v>0</v>
      </c>
      <c r="O252" s="17">
        <f t="shared" si="26"/>
        <v>37354.11</v>
      </c>
      <c r="P252" s="17">
        <f>'[1]УЛ'!O18</f>
        <v>37354.11</v>
      </c>
      <c r="Q252" s="17">
        <v>0</v>
      </c>
      <c r="R252" s="17">
        <v>0</v>
      </c>
      <c r="S252" s="17">
        <f t="shared" si="27"/>
        <v>7609.57</v>
      </c>
      <c r="T252" s="17">
        <f t="shared" si="28"/>
        <v>1596425.72</v>
      </c>
      <c r="U252" s="17">
        <f>555573.25+'[1]УЛ'!T18</f>
        <v>1596178.83</v>
      </c>
      <c r="V252" s="17">
        <v>0</v>
      </c>
      <c r="W252" s="17">
        <v>246.89</v>
      </c>
      <c r="X252" s="17">
        <f t="shared" si="29"/>
        <v>1478189.8099999994</v>
      </c>
      <c r="Y252" s="17">
        <f>555573.25+'[1]УЛ'!X18</f>
        <v>1477942.9199999995</v>
      </c>
      <c r="Z252" s="17">
        <v>0</v>
      </c>
      <c r="AA252" s="17">
        <v>246.89</v>
      </c>
      <c r="AB252" s="17">
        <f t="shared" si="30"/>
        <v>118235.91000000061</v>
      </c>
      <c r="AC252" s="31">
        <f t="shared" si="31"/>
        <v>0.9259371052979524</v>
      </c>
      <c r="AD252" s="15" t="s">
        <v>528</v>
      </c>
      <c r="AE252" s="15" t="s">
        <v>540</v>
      </c>
      <c r="AF252" s="18"/>
      <c r="AG252" s="18"/>
      <c r="AH252" s="18">
        <f t="shared" si="24"/>
        <v>1478189.8099999994</v>
      </c>
    </row>
    <row r="253" spans="1:34" s="20" customFormat="1" ht="15" customHeight="1">
      <c r="A253" s="13">
        <v>248</v>
      </c>
      <c r="B253" s="14"/>
      <c r="C253" s="15" t="s">
        <v>526</v>
      </c>
      <c r="D253" s="14" t="s">
        <v>478</v>
      </c>
      <c r="E253" s="14" t="s">
        <v>175</v>
      </c>
      <c r="F253" s="16">
        <v>65</v>
      </c>
      <c r="G253" s="17">
        <f>'[1]УЛ'!F19</f>
        <v>2566.5</v>
      </c>
      <c r="H253" s="17">
        <v>6.05</v>
      </c>
      <c r="I253" s="17">
        <v>6.05</v>
      </c>
      <c r="J253" s="17">
        <v>0</v>
      </c>
      <c r="K253" s="17">
        <f t="shared" si="25"/>
        <v>15527.43</v>
      </c>
      <c r="L253" s="17">
        <f>'[1]УЛ'!K19</f>
        <v>15527.43</v>
      </c>
      <c r="M253" s="17">
        <v>0</v>
      </c>
      <c r="N253" s="17">
        <v>0</v>
      </c>
      <c r="O253" s="17">
        <f t="shared" si="26"/>
        <v>11257.32</v>
      </c>
      <c r="P253" s="17">
        <f>'[1]УЛ'!O19</f>
        <v>11257.32</v>
      </c>
      <c r="Q253" s="17">
        <v>0</v>
      </c>
      <c r="R253" s="17">
        <v>0</v>
      </c>
      <c r="S253" s="17">
        <f t="shared" si="27"/>
        <v>4270.110000000001</v>
      </c>
      <c r="T253" s="17">
        <f t="shared" si="28"/>
        <v>552219.0999999992</v>
      </c>
      <c r="U253" s="17">
        <f>167682.16+'[1]УЛ'!T19</f>
        <v>552013.6599999992</v>
      </c>
      <c r="V253" s="17">
        <v>0</v>
      </c>
      <c r="W253" s="17">
        <v>205.44</v>
      </c>
      <c r="X253" s="17">
        <f t="shared" si="29"/>
        <v>471380.3299999992</v>
      </c>
      <c r="Y253" s="17">
        <f>167682.16+'[1]УЛ'!X19</f>
        <v>471174.8899999992</v>
      </c>
      <c r="Z253" s="17">
        <v>0</v>
      </c>
      <c r="AA253" s="17">
        <v>205.44</v>
      </c>
      <c r="AB253" s="17">
        <f t="shared" si="30"/>
        <v>80838.76999999996</v>
      </c>
      <c r="AC253" s="31">
        <f t="shared" si="31"/>
        <v>0.8536110576399837</v>
      </c>
      <c r="AD253" s="15" t="s">
        <v>528</v>
      </c>
      <c r="AE253" s="15" t="s">
        <v>541</v>
      </c>
      <c r="AF253" s="18"/>
      <c r="AG253" s="18"/>
      <c r="AH253" s="18">
        <f t="shared" si="24"/>
        <v>471380.3299999992</v>
      </c>
    </row>
    <row r="254" spans="1:34" s="20" customFormat="1" ht="15" customHeight="1">
      <c r="A254" s="13">
        <v>249</v>
      </c>
      <c r="B254" s="14"/>
      <c r="C254" s="15" t="s">
        <v>526</v>
      </c>
      <c r="D254" s="14" t="s">
        <v>478</v>
      </c>
      <c r="E254" s="14" t="s">
        <v>271</v>
      </c>
      <c r="F254" s="16">
        <v>143</v>
      </c>
      <c r="G254" s="17">
        <f>'[1]УЛ'!F20</f>
        <v>7163.64</v>
      </c>
      <c r="H254" s="17">
        <v>6.05</v>
      </c>
      <c r="I254" s="17">
        <v>6.05</v>
      </c>
      <c r="J254" s="17">
        <v>0</v>
      </c>
      <c r="K254" s="17">
        <f t="shared" si="25"/>
        <v>43340.42</v>
      </c>
      <c r="L254" s="17">
        <f>'[1]УЛ'!K20</f>
        <v>43340.42</v>
      </c>
      <c r="M254" s="17">
        <v>0</v>
      </c>
      <c r="N254" s="17">
        <v>0</v>
      </c>
      <c r="O254" s="17">
        <f t="shared" si="26"/>
        <v>38879.15</v>
      </c>
      <c r="P254" s="17">
        <f>'[1]УЛ'!O20</f>
        <v>38879.15</v>
      </c>
      <c r="Q254" s="17">
        <v>0</v>
      </c>
      <c r="R254" s="17">
        <v>0</v>
      </c>
      <c r="S254" s="17">
        <f t="shared" si="27"/>
        <v>4461.269999999997</v>
      </c>
      <c r="T254" s="17">
        <f t="shared" si="28"/>
        <v>1542122.8599999999</v>
      </c>
      <c r="U254" s="17">
        <f>525203.94+'[1]УЛ'!T20</f>
        <v>1541761.45</v>
      </c>
      <c r="V254" s="17">
        <v>0</v>
      </c>
      <c r="W254" s="17">
        <v>361.41</v>
      </c>
      <c r="X254" s="17">
        <f t="shared" si="29"/>
        <v>1417285.1599999985</v>
      </c>
      <c r="Y254" s="17">
        <f>525203.94+'[1]УЛ'!X20</f>
        <v>1416923.7499999986</v>
      </c>
      <c r="Z254" s="17">
        <v>0</v>
      </c>
      <c r="AA254" s="17">
        <v>361.41</v>
      </c>
      <c r="AB254" s="17">
        <f t="shared" si="30"/>
        <v>124837.70000000135</v>
      </c>
      <c r="AC254" s="31">
        <f t="shared" si="31"/>
        <v>0.9190481489911891</v>
      </c>
      <c r="AD254" s="15" t="s">
        <v>528</v>
      </c>
      <c r="AE254" s="15" t="s">
        <v>542</v>
      </c>
      <c r="AF254" s="18"/>
      <c r="AG254" s="18"/>
      <c r="AH254" s="18">
        <f t="shared" si="24"/>
        <v>1417285.1599999985</v>
      </c>
    </row>
    <row r="255" spans="1:34" s="20" customFormat="1" ht="15" customHeight="1">
      <c r="A255" s="13">
        <v>250</v>
      </c>
      <c r="B255" s="14"/>
      <c r="C255" s="15" t="s">
        <v>526</v>
      </c>
      <c r="D255" s="14" t="s">
        <v>308</v>
      </c>
      <c r="E255" s="14" t="s">
        <v>129</v>
      </c>
      <c r="F255" s="16">
        <v>62</v>
      </c>
      <c r="G255" s="17">
        <f>'[1]УЛ'!F21</f>
        <v>2708.65</v>
      </c>
      <c r="H255" s="17">
        <v>6.05</v>
      </c>
      <c r="I255" s="17">
        <v>6.05</v>
      </c>
      <c r="J255" s="17">
        <v>0</v>
      </c>
      <c r="K255" s="17">
        <f t="shared" si="25"/>
        <v>16387.45</v>
      </c>
      <c r="L255" s="17">
        <f>'[1]УЛ'!K21</f>
        <v>16387.45</v>
      </c>
      <c r="M255" s="17">
        <v>0</v>
      </c>
      <c r="N255" s="17">
        <v>0</v>
      </c>
      <c r="O255" s="17">
        <f t="shared" si="26"/>
        <v>14498.9</v>
      </c>
      <c r="P255" s="17">
        <f>'[1]УЛ'!O21</f>
        <v>14498.9</v>
      </c>
      <c r="Q255" s="17">
        <v>0</v>
      </c>
      <c r="R255" s="17">
        <v>0</v>
      </c>
      <c r="S255" s="17">
        <f t="shared" si="27"/>
        <v>1888.550000000001</v>
      </c>
      <c r="T255" s="17">
        <f t="shared" si="28"/>
        <v>638154.8200000005</v>
      </c>
      <c r="U255" s="17">
        <f>251008.28+'[1]УЛ'!T21</f>
        <v>637984.9600000005</v>
      </c>
      <c r="V255" s="17">
        <v>0</v>
      </c>
      <c r="W255" s="17">
        <v>169.86</v>
      </c>
      <c r="X255" s="17">
        <f t="shared" si="29"/>
        <v>579960.82</v>
      </c>
      <c r="Y255" s="17">
        <f>251008.28+'[1]УЛ'!X21</f>
        <v>579790.96</v>
      </c>
      <c r="Z255" s="17">
        <v>0</v>
      </c>
      <c r="AA255" s="17">
        <v>169.86</v>
      </c>
      <c r="AB255" s="17">
        <f t="shared" si="30"/>
        <v>58194.00000000058</v>
      </c>
      <c r="AC255" s="31">
        <f t="shared" si="31"/>
        <v>0.9088089626902754</v>
      </c>
      <c r="AD255" s="15" t="s">
        <v>528</v>
      </c>
      <c r="AE255" s="15" t="s">
        <v>543</v>
      </c>
      <c r="AF255" s="18"/>
      <c r="AG255" s="18"/>
      <c r="AH255" s="18">
        <f t="shared" si="24"/>
        <v>579960.82</v>
      </c>
    </row>
    <row r="256" spans="1:34" s="20" customFormat="1" ht="15" customHeight="1">
      <c r="A256" s="13">
        <v>251</v>
      </c>
      <c r="B256" s="14"/>
      <c r="C256" s="15" t="s">
        <v>526</v>
      </c>
      <c r="D256" s="14" t="s">
        <v>308</v>
      </c>
      <c r="E256" s="14" t="s">
        <v>330</v>
      </c>
      <c r="F256" s="16">
        <v>70</v>
      </c>
      <c r="G256" s="17">
        <f>'[1]УЛ'!F22</f>
        <v>2623.84</v>
      </c>
      <c r="H256" s="17">
        <v>6.05</v>
      </c>
      <c r="I256" s="17">
        <v>6.05</v>
      </c>
      <c r="J256" s="17">
        <v>0</v>
      </c>
      <c r="K256" s="17">
        <f t="shared" si="25"/>
        <v>15874.19</v>
      </c>
      <c r="L256" s="17">
        <f>'[1]УЛ'!K22</f>
        <v>15874.19</v>
      </c>
      <c r="M256" s="17">
        <v>0</v>
      </c>
      <c r="N256" s="17">
        <v>0</v>
      </c>
      <c r="O256" s="17">
        <f t="shared" si="26"/>
        <v>16724.21</v>
      </c>
      <c r="P256" s="17">
        <f>'[1]УЛ'!O22</f>
        <v>16724.21</v>
      </c>
      <c r="Q256" s="17">
        <v>0</v>
      </c>
      <c r="R256" s="17">
        <v>0</v>
      </c>
      <c r="S256" s="17">
        <f t="shared" si="27"/>
        <v>-850.0199999999986</v>
      </c>
      <c r="T256" s="17">
        <f t="shared" si="28"/>
        <v>564596.27</v>
      </c>
      <c r="U256" s="17">
        <f>388742.7+'[1]УЛ'!T22</f>
        <v>564285.11</v>
      </c>
      <c r="V256" s="17">
        <v>0</v>
      </c>
      <c r="W256" s="17">
        <v>311.16</v>
      </c>
      <c r="X256" s="17">
        <f t="shared" si="29"/>
        <v>507965.21</v>
      </c>
      <c r="Y256" s="17">
        <f>388742.7+'[1]УЛ'!X22</f>
        <v>507654.05000000005</v>
      </c>
      <c r="Z256" s="17">
        <v>0</v>
      </c>
      <c r="AA256" s="17">
        <v>311.16</v>
      </c>
      <c r="AB256" s="17">
        <f t="shared" si="30"/>
        <v>56631.06</v>
      </c>
      <c r="AC256" s="31">
        <f t="shared" si="31"/>
        <v>0.8996963617914089</v>
      </c>
      <c r="AD256" s="15" t="s">
        <v>528</v>
      </c>
      <c r="AE256" s="15" t="s">
        <v>544</v>
      </c>
      <c r="AF256" s="18"/>
      <c r="AG256" s="18"/>
      <c r="AH256" s="18">
        <f t="shared" si="24"/>
        <v>507965.21</v>
      </c>
    </row>
    <row r="257" spans="1:34" s="20" customFormat="1" ht="15" customHeight="1">
      <c r="A257" s="13">
        <v>252</v>
      </c>
      <c r="B257" s="14"/>
      <c r="C257" s="15" t="s">
        <v>526</v>
      </c>
      <c r="D257" s="14" t="s">
        <v>308</v>
      </c>
      <c r="E257" s="14" t="s">
        <v>545</v>
      </c>
      <c r="F257" s="16">
        <v>70</v>
      </c>
      <c r="G257" s="17">
        <f>'[1]УЛ'!F23</f>
        <v>2625.93</v>
      </c>
      <c r="H257" s="17">
        <v>6.05</v>
      </c>
      <c r="I257" s="17">
        <v>6.05</v>
      </c>
      <c r="J257" s="17">
        <v>0</v>
      </c>
      <c r="K257" s="17">
        <f t="shared" si="25"/>
        <v>15886.96</v>
      </c>
      <c r="L257" s="17">
        <f>'[1]УЛ'!K23</f>
        <v>15886.96</v>
      </c>
      <c r="M257" s="17">
        <v>0</v>
      </c>
      <c r="N257" s="17">
        <v>0</v>
      </c>
      <c r="O257" s="17">
        <f t="shared" si="26"/>
        <v>16568.87</v>
      </c>
      <c r="P257" s="17">
        <f>'[1]УЛ'!O23</f>
        <v>16568.87</v>
      </c>
      <c r="Q257" s="17">
        <v>0</v>
      </c>
      <c r="R257" s="17">
        <v>0</v>
      </c>
      <c r="S257" s="17">
        <f t="shared" si="27"/>
        <v>-681.9099999999999</v>
      </c>
      <c r="T257" s="17">
        <f t="shared" si="28"/>
        <v>564171.75</v>
      </c>
      <c r="U257" s="17">
        <f>191757.77+'[1]УЛ'!T23</f>
        <v>563939.37</v>
      </c>
      <c r="V257" s="17">
        <v>0</v>
      </c>
      <c r="W257" s="17">
        <v>232.38</v>
      </c>
      <c r="X257" s="17">
        <f t="shared" si="29"/>
        <v>520286.43999999994</v>
      </c>
      <c r="Y257" s="17">
        <f>191757.77+'[1]УЛ'!X23</f>
        <v>520054.05999999994</v>
      </c>
      <c r="Z257" s="17">
        <v>0</v>
      </c>
      <c r="AA257" s="17">
        <v>232.38</v>
      </c>
      <c r="AB257" s="17">
        <f t="shared" si="30"/>
        <v>43885.310000000056</v>
      </c>
      <c r="AC257" s="31">
        <f t="shared" si="31"/>
        <v>0.9222128545075147</v>
      </c>
      <c r="AD257" s="15" t="s">
        <v>528</v>
      </c>
      <c r="AE257" s="15" t="s">
        <v>546</v>
      </c>
      <c r="AF257" s="18"/>
      <c r="AG257" s="18"/>
      <c r="AH257" s="18">
        <f t="shared" si="24"/>
        <v>520286.43999999994</v>
      </c>
    </row>
    <row r="258" spans="1:34" s="20" customFormat="1" ht="15" customHeight="1">
      <c r="A258" s="13">
        <v>253</v>
      </c>
      <c r="B258" s="14"/>
      <c r="C258" s="15" t="s">
        <v>526</v>
      </c>
      <c r="D258" s="14" t="s">
        <v>308</v>
      </c>
      <c r="E258" s="14" t="s">
        <v>132</v>
      </c>
      <c r="F258" s="16">
        <v>83</v>
      </c>
      <c r="G258" s="17">
        <f>'[1]УЛ'!F24</f>
        <v>3638.94</v>
      </c>
      <c r="H258" s="17">
        <v>6.05</v>
      </c>
      <c r="I258" s="17">
        <v>6.05</v>
      </c>
      <c r="J258" s="17">
        <v>0</v>
      </c>
      <c r="K258" s="17">
        <f t="shared" si="25"/>
        <v>22015.59</v>
      </c>
      <c r="L258" s="17">
        <f>'[1]УЛ'!K24</f>
        <v>22015.59</v>
      </c>
      <c r="M258" s="17">
        <v>0</v>
      </c>
      <c r="N258" s="17">
        <v>0</v>
      </c>
      <c r="O258" s="17">
        <f t="shared" si="26"/>
        <v>17341.42</v>
      </c>
      <c r="P258" s="17">
        <f>'[1]УЛ'!O24</f>
        <v>17341.42</v>
      </c>
      <c r="Q258" s="17">
        <v>0</v>
      </c>
      <c r="R258" s="17">
        <v>0</v>
      </c>
      <c r="S258" s="17">
        <f t="shared" si="27"/>
        <v>4674.170000000002</v>
      </c>
      <c r="T258" s="17">
        <f t="shared" si="28"/>
        <v>797754.4100000048</v>
      </c>
      <c r="U258" s="17">
        <f>269394.89+'[1]УЛ'!T24</f>
        <v>797681.6500000048</v>
      </c>
      <c r="V258" s="17">
        <v>0</v>
      </c>
      <c r="W258" s="17">
        <v>72.76</v>
      </c>
      <c r="X258" s="17">
        <f t="shared" si="29"/>
        <v>684966.0600000033</v>
      </c>
      <c r="Y258" s="17">
        <f>269394.89+'[1]УЛ'!X24</f>
        <v>684893.3000000033</v>
      </c>
      <c r="Z258" s="17">
        <v>0</v>
      </c>
      <c r="AA258" s="17">
        <v>72.76</v>
      </c>
      <c r="AB258" s="17">
        <f t="shared" si="30"/>
        <v>112788.35000000149</v>
      </c>
      <c r="AC258" s="31">
        <f t="shared" si="31"/>
        <v>0.8586177041628629</v>
      </c>
      <c r="AD258" s="15" t="s">
        <v>528</v>
      </c>
      <c r="AE258" s="15" t="s">
        <v>547</v>
      </c>
      <c r="AF258" s="18"/>
      <c r="AG258" s="18"/>
      <c r="AH258" s="18">
        <f t="shared" si="24"/>
        <v>684966.0600000033</v>
      </c>
    </row>
    <row r="259" spans="1:34" s="20" customFormat="1" ht="15" customHeight="1">
      <c r="A259" s="13">
        <v>254</v>
      </c>
      <c r="B259" s="14"/>
      <c r="C259" s="15" t="s">
        <v>526</v>
      </c>
      <c r="D259" s="14" t="s">
        <v>308</v>
      </c>
      <c r="E259" s="14" t="s">
        <v>548</v>
      </c>
      <c r="F259" s="16">
        <v>83</v>
      </c>
      <c r="G259" s="17">
        <f>'[1]УЛ'!F25</f>
        <v>3511.4</v>
      </c>
      <c r="H259" s="17">
        <v>6.05</v>
      </c>
      <c r="I259" s="17">
        <v>6.05</v>
      </c>
      <c r="J259" s="17">
        <v>0</v>
      </c>
      <c r="K259" s="17">
        <f t="shared" si="25"/>
        <v>21244.06</v>
      </c>
      <c r="L259" s="17">
        <f>'[1]УЛ'!K25</f>
        <v>21244.06</v>
      </c>
      <c r="M259" s="17">
        <v>0</v>
      </c>
      <c r="N259" s="17">
        <v>0</v>
      </c>
      <c r="O259" s="17">
        <f t="shared" si="26"/>
        <v>19682.79</v>
      </c>
      <c r="P259" s="17">
        <f>'[1]УЛ'!O25</f>
        <v>19682.79</v>
      </c>
      <c r="Q259" s="17">
        <v>0</v>
      </c>
      <c r="R259" s="17">
        <v>0</v>
      </c>
      <c r="S259" s="17">
        <f t="shared" si="27"/>
        <v>1561.2700000000004</v>
      </c>
      <c r="T259" s="17">
        <f t="shared" si="28"/>
        <v>754071.6599999982</v>
      </c>
      <c r="U259" s="17">
        <f>256673.93+'[1]УЛ'!T25</f>
        <v>753964.2699999982</v>
      </c>
      <c r="V259" s="17">
        <v>0</v>
      </c>
      <c r="W259" s="17">
        <v>107.39</v>
      </c>
      <c r="X259" s="17">
        <f t="shared" si="29"/>
        <v>671678.0699999991</v>
      </c>
      <c r="Y259" s="17">
        <f>256673.93+'[1]УЛ'!X25</f>
        <v>671570.6799999991</v>
      </c>
      <c r="Z259" s="17">
        <v>0</v>
      </c>
      <c r="AA259" s="17">
        <v>107.39</v>
      </c>
      <c r="AB259" s="17">
        <f t="shared" si="30"/>
        <v>82393.58999999904</v>
      </c>
      <c r="AC259" s="31">
        <f t="shared" si="31"/>
        <v>0.8907350662137345</v>
      </c>
      <c r="AD259" s="15" t="s">
        <v>528</v>
      </c>
      <c r="AE259" s="15" t="s">
        <v>549</v>
      </c>
      <c r="AF259" s="18"/>
      <c r="AG259" s="18"/>
      <c r="AH259" s="18">
        <f t="shared" si="24"/>
        <v>671678.0699999991</v>
      </c>
    </row>
    <row r="260" spans="1:34" s="20" customFormat="1" ht="15" customHeight="1">
      <c r="A260" s="13">
        <v>255</v>
      </c>
      <c r="B260" s="14"/>
      <c r="C260" s="15" t="s">
        <v>526</v>
      </c>
      <c r="D260" s="14" t="s">
        <v>308</v>
      </c>
      <c r="E260" s="14" t="s">
        <v>550</v>
      </c>
      <c r="F260" s="16">
        <v>49</v>
      </c>
      <c r="G260" s="17">
        <f>'[1]УЛ'!F26</f>
        <v>2596.85</v>
      </c>
      <c r="H260" s="17">
        <v>6.05</v>
      </c>
      <c r="I260" s="17">
        <v>6.05</v>
      </c>
      <c r="J260" s="17">
        <v>0</v>
      </c>
      <c r="K260" s="17">
        <f t="shared" si="25"/>
        <v>15711.07</v>
      </c>
      <c r="L260" s="17">
        <f>'[1]УЛ'!K26</f>
        <v>15711.07</v>
      </c>
      <c r="M260" s="17">
        <v>0</v>
      </c>
      <c r="N260" s="17">
        <v>0</v>
      </c>
      <c r="O260" s="17">
        <f t="shared" si="26"/>
        <v>12649.74</v>
      </c>
      <c r="P260" s="17">
        <f>'[1]УЛ'!O26</f>
        <v>12649.74</v>
      </c>
      <c r="Q260" s="17">
        <v>0</v>
      </c>
      <c r="R260" s="17">
        <v>0</v>
      </c>
      <c r="S260" s="17">
        <f t="shared" si="27"/>
        <v>3061.33</v>
      </c>
      <c r="T260" s="17">
        <f t="shared" si="28"/>
        <v>557430.7599999994</v>
      </c>
      <c r="U260" s="17">
        <f>175430.72+'[1]УЛ'!T26</f>
        <v>557232.1999999994</v>
      </c>
      <c r="V260" s="17">
        <v>0</v>
      </c>
      <c r="W260" s="17">
        <v>198.56</v>
      </c>
      <c r="X260" s="17">
        <f t="shared" si="29"/>
        <v>489764.7</v>
      </c>
      <c r="Y260" s="17">
        <f>175430.72+'[1]УЛ'!X26</f>
        <v>489566.14</v>
      </c>
      <c r="Z260" s="17">
        <v>0</v>
      </c>
      <c r="AA260" s="17">
        <v>198.56</v>
      </c>
      <c r="AB260" s="17">
        <f t="shared" si="30"/>
        <v>67666.05999999942</v>
      </c>
      <c r="AC260" s="31">
        <f t="shared" si="31"/>
        <v>0.878610825136382</v>
      </c>
      <c r="AD260" s="15" t="s">
        <v>528</v>
      </c>
      <c r="AE260" s="15" t="s">
        <v>551</v>
      </c>
      <c r="AF260" s="18"/>
      <c r="AG260" s="18"/>
      <c r="AH260" s="18">
        <f t="shared" si="24"/>
        <v>489764.7</v>
      </c>
    </row>
    <row r="261" spans="1:34" s="20" customFormat="1" ht="15" customHeight="1">
      <c r="A261" s="13">
        <v>256</v>
      </c>
      <c r="B261" s="14"/>
      <c r="C261" s="15" t="s">
        <v>526</v>
      </c>
      <c r="D261" s="14" t="s">
        <v>505</v>
      </c>
      <c r="E261" s="14" t="s">
        <v>199</v>
      </c>
      <c r="F261" s="16">
        <v>13</v>
      </c>
      <c r="G261" s="17">
        <f>'[1]УЛ'!F27</f>
        <v>558.77</v>
      </c>
      <c r="H261" s="17">
        <v>6.05</v>
      </c>
      <c r="I261" s="17">
        <v>6.05</v>
      </c>
      <c r="J261" s="17">
        <v>0</v>
      </c>
      <c r="K261" s="17">
        <f t="shared" si="25"/>
        <v>3380.59</v>
      </c>
      <c r="L261" s="17">
        <f>'[1]УЛ'!K27</f>
        <v>3380.59</v>
      </c>
      <c r="M261" s="17">
        <v>0</v>
      </c>
      <c r="N261" s="17">
        <v>0</v>
      </c>
      <c r="O261" s="17">
        <f t="shared" si="26"/>
        <v>3124.95</v>
      </c>
      <c r="P261" s="17">
        <f>'[1]УЛ'!O27</f>
        <v>3124.95</v>
      </c>
      <c r="Q261" s="17">
        <v>0</v>
      </c>
      <c r="R261" s="17">
        <v>0</v>
      </c>
      <c r="S261" s="17">
        <f t="shared" si="27"/>
        <v>255.64000000000033</v>
      </c>
      <c r="T261" s="17">
        <f t="shared" si="28"/>
        <v>119063.17000000007</v>
      </c>
      <c r="U261" s="17">
        <f>41696.82+'[1]УЛ'!T27</f>
        <v>119052.07000000007</v>
      </c>
      <c r="V261" s="17">
        <v>0</v>
      </c>
      <c r="W261" s="17">
        <v>11.1</v>
      </c>
      <c r="X261" s="17">
        <f t="shared" si="29"/>
        <v>110146.08000000007</v>
      </c>
      <c r="Y261" s="17">
        <f>41696.82+'[1]УЛ'!X27</f>
        <v>110134.98000000007</v>
      </c>
      <c r="Z261" s="17">
        <v>0</v>
      </c>
      <c r="AA261" s="17">
        <v>11.1</v>
      </c>
      <c r="AB261" s="17">
        <f t="shared" si="30"/>
        <v>8917.089999999997</v>
      </c>
      <c r="AC261" s="31">
        <f t="shared" si="31"/>
        <v>0.9251062272237502</v>
      </c>
      <c r="AD261" s="15" t="s">
        <v>528</v>
      </c>
      <c r="AE261" s="15" t="s">
        <v>552</v>
      </c>
      <c r="AF261" s="18"/>
      <c r="AG261" s="18"/>
      <c r="AH261" s="18">
        <f t="shared" si="24"/>
        <v>110146.08000000007</v>
      </c>
    </row>
    <row r="262" spans="1:34" s="20" customFormat="1" ht="15" customHeight="1">
      <c r="A262" s="13">
        <v>257</v>
      </c>
      <c r="B262" s="14"/>
      <c r="C262" s="15" t="s">
        <v>526</v>
      </c>
      <c r="D262" s="14" t="s">
        <v>553</v>
      </c>
      <c r="E262" s="14" t="s">
        <v>386</v>
      </c>
      <c r="F262" s="16">
        <f>'[1]УЛ'!E17</f>
        <v>46</v>
      </c>
      <c r="G262" s="17">
        <f>'[1]УЛ'!F17</f>
        <v>2501</v>
      </c>
      <c r="H262" s="17">
        <v>6.05</v>
      </c>
      <c r="I262" s="17">
        <v>6.05</v>
      </c>
      <c r="J262" s="17">
        <v>0</v>
      </c>
      <c r="K262" s="17">
        <f t="shared" si="25"/>
        <v>15131.14</v>
      </c>
      <c r="L262" s="17">
        <f>'[1]УЛ'!K17</f>
        <v>15131.14</v>
      </c>
      <c r="M262" s="17">
        <v>0</v>
      </c>
      <c r="N262" s="17">
        <v>0</v>
      </c>
      <c r="O262" s="17">
        <f t="shared" si="26"/>
        <v>13276.3</v>
      </c>
      <c r="P262" s="17">
        <f>'[1]УЛ'!O17</f>
        <v>13276.3</v>
      </c>
      <c r="Q262" s="17">
        <v>0</v>
      </c>
      <c r="R262" s="17">
        <v>0</v>
      </c>
      <c r="S262" s="17">
        <f t="shared" si="27"/>
        <v>1854.8400000000001</v>
      </c>
      <c r="T262" s="17">
        <f t="shared" si="28"/>
        <v>540106.199999999</v>
      </c>
      <c r="U262" s="17">
        <f>189261.6+'[1]УЛ'!T17</f>
        <v>540017.849999999</v>
      </c>
      <c r="V262" s="17">
        <v>0</v>
      </c>
      <c r="W262" s="17">
        <v>88.35</v>
      </c>
      <c r="X262" s="17">
        <f t="shared" si="29"/>
        <v>496537.41000000003</v>
      </c>
      <c r="Y262" s="17">
        <f>189261.6+'[1]УЛ'!X17</f>
        <v>496449.06000000006</v>
      </c>
      <c r="Z262" s="17">
        <v>0</v>
      </c>
      <c r="AA262" s="17">
        <v>88.35</v>
      </c>
      <c r="AB262" s="17">
        <f t="shared" si="30"/>
        <v>43568.78999999899</v>
      </c>
      <c r="AC262" s="31">
        <f t="shared" si="31"/>
        <v>0.9193329200812747</v>
      </c>
      <c r="AD262" s="15" t="s">
        <v>528</v>
      </c>
      <c r="AE262" s="15" t="s">
        <v>554</v>
      </c>
      <c r="AF262" s="18"/>
      <c r="AG262" s="18"/>
      <c r="AH262" s="18">
        <f>X262-AF262</f>
        <v>496537.41000000003</v>
      </c>
    </row>
    <row r="263" spans="1:34" ht="15" customHeight="1">
      <c r="A263" s="24"/>
      <c r="B263" s="25" t="s">
        <v>555</v>
      </c>
      <c r="C263" s="25"/>
      <c r="D263" s="25"/>
      <c r="E263" s="25"/>
      <c r="F263" s="26">
        <f>SUM(F6:F262)</f>
        <v>22656</v>
      </c>
      <c r="G263" s="27">
        <f>SUM(G6:G262)</f>
        <v>1202001.9599999997</v>
      </c>
      <c r="H263" s="27" t="s">
        <v>556</v>
      </c>
      <c r="I263" s="27" t="s">
        <v>556</v>
      </c>
      <c r="J263" s="27" t="s">
        <v>556</v>
      </c>
      <c r="K263" s="27">
        <f>SUM(K6:K262)</f>
        <v>7711981.419999997</v>
      </c>
      <c r="L263" s="27">
        <f aca="true" t="shared" si="32" ref="L263:AC263">SUM(L6:L262)</f>
        <v>7553510.089999997</v>
      </c>
      <c r="M263" s="27">
        <f t="shared" si="32"/>
        <v>0</v>
      </c>
      <c r="N263" s="27">
        <f t="shared" si="32"/>
        <v>158471.33000000002</v>
      </c>
      <c r="O263" s="27">
        <f t="shared" si="32"/>
        <v>7003464.600000004</v>
      </c>
      <c r="P263" s="27">
        <f t="shared" si="32"/>
        <v>6959210.030000005</v>
      </c>
      <c r="Q263" s="27">
        <f t="shared" si="32"/>
        <v>0</v>
      </c>
      <c r="R263" s="27">
        <f t="shared" si="32"/>
        <v>44254.56999999999</v>
      </c>
      <c r="S263" s="27">
        <f t="shared" si="32"/>
        <v>708516.8200000003</v>
      </c>
      <c r="T263" s="27">
        <f t="shared" si="32"/>
        <v>254575861.69999996</v>
      </c>
      <c r="U263" s="27">
        <f t="shared" si="32"/>
        <v>251358790.90999997</v>
      </c>
      <c r="V263" s="27">
        <f t="shared" si="32"/>
        <v>0</v>
      </c>
      <c r="W263" s="27">
        <f t="shared" si="32"/>
        <v>3217070.7900000014</v>
      </c>
      <c r="X263" s="27">
        <f t="shared" si="32"/>
        <v>223510076.05000007</v>
      </c>
      <c r="Y263" s="27">
        <f t="shared" si="32"/>
        <v>222945383.58999997</v>
      </c>
      <c r="Z263" s="27">
        <f t="shared" si="32"/>
        <v>0</v>
      </c>
      <c r="AA263" s="27">
        <f t="shared" si="32"/>
        <v>564692.46</v>
      </c>
      <c r="AB263" s="27">
        <f t="shared" si="32"/>
        <v>31065785.649999995</v>
      </c>
      <c r="AC263" s="27"/>
      <c r="AD263" s="28" t="s">
        <v>556</v>
      </c>
      <c r="AE263" s="28" t="s">
        <v>556</v>
      </c>
      <c r="AF263" s="29">
        <f>SUM(AF6:AF262)</f>
        <v>7870549.14</v>
      </c>
      <c r="AG263" s="29">
        <f>SUM(AG6:AG262)</f>
        <v>1252447.2</v>
      </c>
      <c r="AH263" s="29">
        <f>SUM(AH6:AH262)</f>
        <v>215639526.91000006</v>
      </c>
    </row>
    <row r="266" ht="12.75">
      <c r="C266" s="19"/>
    </row>
  </sheetData>
  <sheetProtection/>
  <mergeCells count="25">
    <mergeCell ref="B263:E263"/>
    <mergeCell ref="AE3:AE5"/>
    <mergeCell ref="AF3:AF5"/>
    <mergeCell ref="AG3:AG5"/>
    <mergeCell ref="AH3:AH5"/>
    <mergeCell ref="K4:N4"/>
    <mergeCell ref="O4:R4"/>
    <mergeCell ref="T4:W4"/>
    <mergeCell ref="X4:AA4"/>
    <mergeCell ref="K3:R3"/>
    <mergeCell ref="S3:S5"/>
    <mergeCell ref="T3:AA3"/>
    <mergeCell ref="AB3:AB5"/>
    <mergeCell ref="AC3:AC5"/>
    <mergeCell ref="AD3:AD5"/>
    <mergeCell ref="B1:AH1"/>
    <mergeCell ref="C2:AH2"/>
    <mergeCell ref="A3:A5"/>
    <mergeCell ref="B3:B5"/>
    <mergeCell ref="C3:C5"/>
    <mergeCell ref="D3:D5"/>
    <mergeCell ref="E3:E5"/>
    <mergeCell ref="F3:F5"/>
    <mergeCell ref="G3:G5"/>
    <mergeCell ref="H3:J5"/>
  </mergeCells>
  <printOptions/>
  <pageMargins left="0.35433070866141736" right="0.2755905511811024" top="0.4330708661417323" bottom="0.2362204724409449" header="0.31496062992125984" footer="0.1968503937007874"/>
  <pageSetup fitToHeight="5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PestrecovaLA</dc:creator>
  <cp:keywords/>
  <dc:description/>
  <cp:lastModifiedBy>PestrecovaLA</cp:lastModifiedBy>
  <cp:lastPrinted>2017-11-18T08:50:09Z</cp:lastPrinted>
  <dcterms:created xsi:type="dcterms:W3CDTF">2017-11-18T08:49:04Z</dcterms:created>
  <dcterms:modified xsi:type="dcterms:W3CDTF">2017-11-18T08:57:28Z</dcterms:modified>
  <cp:category/>
  <cp:version/>
  <cp:contentType/>
  <cp:contentStatus/>
</cp:coreProperties>
</file>